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 Here" sheetId="1" state="visible" r:id="rId1"/>
    <sheet xmlns:r="http://schemas.openxmlformats.org/officeDocument/2006/relationships" name="Decision Center" sheetId="2" state="visible" r:id="rId2"/>
    <sheet xmlns:r="http://schemas.openxmlformats.org/officeDocument/2006/relationships" name="Monthly Inputs" sheetId="3" state="visible" r:id="rId3"/>
    <sheet xmlns:r="http://schemas.openxmlformats.org/officeDocument/2006/relationships" name="Histo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%;[Red](0%);-"/>
    <numFmt numFmtId="165" formatCode="mmm yyyy"/>
    <numFmt numFmtId="166" formatCode="$#,##0;[Red]($#,##0);-"/>
    <numFmt numFmtId="167" formatCode="0;[Red](0);-"/>
    <numFmt numFmtId="168" formatCode="$#,##0;[Red]-$#,##0;–"/>
    <numFmt numFmtId="169" formatCode="0.0%"/>
    <numFmt numFmtId="170" formatCode="$#,##0.00;[Red]($#,##0.00);-"/>
    <numFmt numFmtId="171" formatCode="$#,##0;[Red]-$#,##0;-"/>
  </numFmts>
  <fonts count="21">
    <font>
      <name val="Carlito"/>
      <color rgb="FF000000"/>
      <sz val="11"/>
      <scheme val="minor"/>
    </font>
    <font>
      <name val="Arial"/>
      <b val="1"/>
      <color rgb="FFFFFFFF"/>
      <sz val="18"/>
    </font>
    <font>
      <name val="Arial"/>
      <i val="1"/>
      <color theme="1"/>
      <sz val="10"/>
    </font>
    <font>
      <name val="Arial"/>
      <color theme="1"/>
      <sz val="11"/>
    </font>
    <font>
      <name val="Arial"/>
      <b val="1"/>
      <color theme="1"/>
      <sz val="11"/>
    </font>
    <font>
      <name val="Arial"/>
      <color theme="1"/>
      <sz val="10"/>
    </font>
    <font/>
    <font>
      <name val="Arial"/>
      <b val="1"/>
      <color rgb="FFFFFFFF"/>
      <sz val="10"/>
    </font>
    <font>
      <name val="Arial"/>
      <color rgb="FF0000FF"/>
      <sz val="11"/>
    </font>
    <font>
      <name val="Arial"/>
      <b val="1"/>
      <color theme="1"/>
      <sz val="10"/>
    </font>
    <font>
      <name val="Arial"/>
      <color rgb="FF0000FF"/>
      <sz val="10"/>
    </font>
    <font>
      <name val="Arial"/>
      <b val="1"/>
      <color theme="1"/>
      <sz val="9"/>
    </font>
    <font>
      <name val="Roboto"/>
      <b val="1"/>
      <color rgb="FFFFFFFF"/>
      <sz val="16"/>
    </font>
    <font>
      <name val="Carlito"/>
      <i val="1"/>
      <color rgb="FF1E2838"/>
      <scheme val="minor"/>
    </font>
    <font>
      <name val="Roboto"/>
      <color rgb="FF1E2838"/>
      <sz val="10"/>
    </font>
    <font>
      <name val="Carlito"/>
      <b val="1"/>
      <color rgb="FFFFFFFF"/>
      <sz val="12"/>
      <scheme val="minor"/>
    </font>
    <font>
      <name val="Carlito"/>
      <b val="1"/>
      <color rgb="FFFFFFFF"/>
      <scheme val="minor"/>
    </font>
    <font>
      <name val="Carlito"/>
      <b val="1"/>
      <color theme="1"/>
      <scheme val="minor"/>
    </font>
    <font>
      <name val="Carlito"/>
      <color theme="1"/>
      <scheme val="minor"/>
    </font>
    <font>
      <name val="Carlito"/>
      <b val="1"/>
      <color rgb="FF16355B"/>
      <sz val="16"/>
      <scheme val="minor"/>
    </font>
    <font>
      <name val="Arial"/>
      <b val="1"/>
      <color rgb="000000FF"/>
      <sz val="10"/>
      <u val="single"/>
    </font>
  </fonts>
  <fills count="11">
    <fill>
      <patternFill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D9EAF7"/>
        <bgColor rgb="FFD9EAF7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16355B"/>
        <bgColor rgb="FF16355B"/>
      </patternFill>
    </fill>
    <fill>
      <patternFill patternType="solid">
        <fgColor rgb="FFD8EAF7"/>
        <bgColor rgb="FFD8EAF7"/>
      </patternFill>
    </fill>
    <fill>
      <patternFill patternType="solid">
        <fgColor rgb="FF2D75B5"/>
        <bgColor rgb="FF2D75B5"/>
      </patternFill>
    </fill>
    <fill>
      <patternFill patternType="solid">
        <fgColor rgb="FFF2F4F7"/>
        <bgColor rgb="FFF2F4F7"/>
      </patternFill>
    </fill>
  </fills>
  <borders count="27">
    <border/>
    <border>
      <top style="thin">
        <color rgb="FFD1D1D1"/>
      </top>
      <bottom style="thin">
        <color rgb="FFD1D1D1"/>
      </bottom>
    </border>
    <border>
      <left style="thin">
        <color rgb="FFD1D1D1"/>
      </left>
      <right style="thin">
        <color rgb="FFD1D1D1"/>
      </right>
      <bottom style="thin">
        <color rgb="FFD1D1D1"/>
      </bottom>
    </border>
    <border>
      <bottom style="thin">
        <color rgb="FFD1D1D1"/>
      </bottom>
    </border>
    <border>
      <top style="thin">
        <color rgb="FFD1D1D1"/>
      </top>
      <bottom style="double">
        <color rgb="FFD1D1D1"/>
      </bottom>
    </border>
    <border>
      <top style="thin">
        <color rgb="FFD1D1D1"/>
      </top>
    </border>
    <border>
      <left style="thin">
        <color rgb="FF16355B"/>
      </left>
      <top style="thin">
        <color rgb="FF16355B"/>
      </top>
      <bottom style="thin">
        <color rgb="FF16355B"/>
      </bottom>
    </border>
    <border>
      <top style="thin">
        <color rgb="FF16355B"/>
      </top>
      <bottom style="thin">
        <color rgb="FF16355B"/>
      </bottom>
    </border>
    <border>
      <right style="thin">
        <color rgb="FF16355B"/>
      </right>
      <top style="thin">
        <color rgb="FF16355B"/>
      </top>
      <bottom style="thin">
        <color rgb="FF16355B"/>
      </bottom>
    </border>
    <border>
      <left style="thin">
        <color rgb="FFC6CCD6"/>
      </left>
      <top style="thin">
        <color rgb="FFC6CCD6"/>
      </top>
      <bottom style="thin">
        <color rgb="FFC6CCD6"/>
      </bottom>
    </border>
    <border>
      <top style="thin">
        <color rgb="FFC6CCD6"/>
      </top>
      <bottom style="thin">
        <color rgb="FFC6CCD6"/>
      </bottom>
    </border>
    <border>
      <right style="thin">
        <color rgb="FFC6CCD6"/>
      </right>
      <top style="thin">
        <color rgb="FFC6CCD6"/>
      </top>
      <bottom style="thin">
        <color rgb="FFC6CCD6"/>
      </bottom>
    </border>
    <border>
      <left style="thin">
        <color rgb="FFC6CCD6"/>
      </left>
      <right style="thin">
        <color rgb="FFC6CCD6"/>
      </right>
      <top style="thin">
        <color rgb="FFC6CCD6"/>
      </top>
      <bottom style="thin">
        <color rgb="FFC6CCD6"/>
      </bottom>
    </border>
    <border>
      <left style="thin">
        <color rgb="FF2D75B5"/>
      </left>
      <top style="thin">
        <color rgb="FF2D75B5"/>
      </top>
    </border>
    <border>
      <top style="thin">
        <color rgb="FF2D75B5"/>
      </top>
    </border>
    <border>
      <right style="thin">
        <color rgb="FF2D75B5"/>
      </right>
      <top style="thin">
        <color rgb="FF2D75B5"/>
      </top>
    </border>
    <border>
      <left style="thin">
        <color rgb="FF2D75B5"/>
      </left>
      <bottom style="thin">
        <color rgb="FF2D75B5"/>
      </bottom>
    </border>
    <border>
      <bottom style="thin">
        <color rgb="FF2D75B5"/>
      </bottom>
    </border>
    <border>
      <right style="thin">
        <color rgb="FF2D75B5"/>
      </right>
      <bottom style="thin">
        <color rgb="FF2D75B5"/>
      </bottom>
    </border>
    <border>
      <left style="thin">
        <color rgb="FF2D75B5"/>
      </left>
      <right style="thin">
        <color rgb="FF2D75B5"/>
      </right>
      <top style="thin">
        <color rgb="FF2D75B5"/>
      </top>
      <bottom style="thin">
        <color rgb="FF2D75B5"/>
      </bottom>
    </border>
    <border>
      <left style="thin">
        <color rgb="FF2D75B5"/>
      </left>
    </border>
    <border>
      <right style="thin">
        <color rgb="FF2D75B5"/>
      </right>
    </border>
    <border>
      <left style="thin">
        <color rgb="FF16355B"/>
      </left>
      <right style="thin">
        <color rgb="FF16355B"/>
      </right>
      <top style="thin">
        <color rgb="FF16355B"/>
      </top>
      <bottom style="thin">
        <color rgb="FF16355B"/>
      </bottom>
    </border>
    <border>
      <top style="thin">
        <color rgb="FF16355B"/>
      </top>
    </border>
    <border>
      <right style="thin">
        <color rgb="FF16355B"/>
      </right>
      <top style="thin">
        <color rgb="FF16355B"/>
      </top>
    </border>
    <border>
      <top style="thin">
        <color rgb="FFC6CCD6"/>
      </top>
    </border>
    <border>
      <right style="thin">
        <color rgb="FFC6CCD6"/>
      </right>
      <top style="thin">
        <color rgb="FFC6CCD6"/>
      </top>
    </border>
  </borders>
  <cellStyleXfs count="1">
    <xf numFmtId="0" fontId="0" fillId="0" borderId="0"/>
  </cellStyleXfs>
  <cellXfs count="120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/>
    </xf>
    <xf numFmtId="0" fontId="1" fillId="2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6" fillId="0" borderId="1" pivotButton="0" quotePrefix="0" xfId="0"/>
    <xf numFmtId="0" fontId="4" fillId="4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7" fillId="2" borderId="0" applyAlignment="1" pivotButton="0" quotePrefix="0" xfId="0">
      <alignment horizontal="center" vertical="center" wrapText="1"/>
    </xf>
    <xf numFmtId="1" fontId="8" fillId="5" borderId="2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/>
    </xf>
    <xf numFmtId="164" fontId="8" fillId="5" borderId="2" applyAlignment="1" pivotButton="0" quotePrefix="0" xfId="0">
      <alignment horizontal="right" vertical="center"/>
    </xf>
    <xf numFmtId="2" fontId="5" fillId="3" borderId="0" applyAlignment="1" pivotButton="0" quotePrefix="0" xfId="0">
      <alignment horizontal="right" vertical="center"/>
    </xf>
    <xf numFmtId="165" fontId="8" fillId="5" borderId="2" applyAlignment="1" pivotButton="0" quotePrefix="0" xfId="0">
      <alignment horizontal="right" vertical="center"/>
    </xf>
    <xf numFmtId="166" fontId="8" fillId="5" borderId="2" applyAlignment="1" pivotButton="0" quotePrefix="0" xfId="0">
      <alignment horizontal="right" vertical="center"/>
    </xf>
    <xf numFmtId="166" fontId="4" fillId="3" borderId="0" applyAlignment="1" pivotButton="0" quotePrefix="0" xfId="0">
      <alignment vertical="center"/>
    </xf>
    <xf numFmtId="164" fontId="4" fillId="3" borderId="0" applyAlignment="1" pivotButton="0" quotePrefix="0" xfId="0">
      <alignment vertical="center"/>
    </xf>
    <xf numFmtId="0" fontId="5" fillId="6" borderId="3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2" fontId="9" fillId="3" borderId="3" applyAlignment="1" pivotButton="0" quotePrefix="0" xfId="0">
      <alignment horizontal="right" vertical="center"/>
    </xf>
    <xf numFmtId="166" fontId="5" fillId="0" borderId="0" applyAlignment="1" pivotButton="0" quotePrefix="0" xfId="0">
      <alignment horizontal="right" vertical="center"/>
    </xf>
    <xf numFmtId="167" fontId="8" fillId="5" borderId="2" applyAlignment="1" pivotButton="0" quotePrefix="0" xfId="0">
      <alignment horizontal="right" vertical="center"/>
    </xf>
    <xf numFmtId="0" fontId="9" fillId="3" borderId="0" applyAlignment="1" pivotButton="0" quotePrefix="0" xfId="0">
      <alignment vertical="center" wrapText="1"/>
    </xf>
    <xf numFmtId="2" fontId="8" fillId="5" borderId="2" applyAlignment="1" pivotButton="0" quotePrefix="0" xfId="0">
      <alignment horizontal="right" vertical="center"/>
    </xf>
    <xf numFmtId="166" fontId="10" fillId="5" borderId="2" applyAlignment="1" pivotButton="0" quotePrefix="0" xfId="0">
      <alignment horizontal="right" vertical="center"/>
    </xf>
    <xf numFmtId="166" fontId="5" fillId="3" borderId="0" applyAlignment="1" pivotButton="0" quotePrefix="0" xfId="0">
      <alignment horizontal="right" vertical="center"/>
    </xf>
    <xf numFmtId="166" fontId="9" fillId="4" borderId="0" applyAlignment="1" pivotButton="0" quotePrefix="0" xfId="0">
      <alignment horizontal="right" vertical="center"/>
    </xf>
    <xf numFmtId="166" fontId="5" fillId="4" borderId="0" applyAlignment="1" pivotButton="0" quotePrefix="0" xfId="0">
      <alignment horizontal="right" vertical="center"/>
    </xf>
    <xf numFmtId="0" fontId="9" fillId="4" borderId="4" applyAlignment="1" pivotButton="0" quotePrefix="0" xfId="0">
      <alignment vertical="center"/>
    </xf>
    <xf numFmtId="2" fontId="9" fillId="4" borderId="4" applyAlignment="1" pivotButton="0" quotePrefix="0" xfId="0">
      <alignment horizontal="right" vertical="center"/>
    </xf>
    <xf numFmtId="2" fontId="9" fillId="4" borderId="4" applyAlignment="1" pivotButton="0" quotePrefix="0" xfId="0">
      <alignment vertical="center"/>
    </xf>
    <xf numFmtId="166" fontId="9" fillId="4" borderId="4" applyAlignment="1" pivotButton="0" quotePrefix="0" xfId="0">
      <alignment horizontal="right" vertical="center"/>
    </xf>
    <xf numFmtId="0" fontId="9" fillId="4" borderId="5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166" fontId="9" fillId="4" borderId="5" applyAlignment="1" pivotButton="0" quotePrefix="0" xfId="0">
      <alignment horizontal="right" vertical="center"/>
    </xf>
    <xf numFmtId="0" fontId="3" fillId="0" borderId="0" applyAlignment="1" pivotButton="0" quotePrefix="1" xfId="0">
      <alignment vertical="center"/>
    </xf>
    <xf numFmtId="166" fontId="4" fillId="3" borderId="0" applyAlignment="1" pivotButton="0" quotePrefix="0" xfId="0">
      <alignment vertical="center" wrapText="1"/>
    </xf>
    <xf numFmtId="0" fontId="9" fillId="3" borderId="0" applyAlignment="1" pivotButton="0" quotePrefix="0" xfId="0">
      <alignment vertical="center" wrapText="1"/>
    </xf>
    <xf numFmtId="166" fontId="9" fillId="3" borderId="0" applyAlignment="1" pivotButton="0" quotePrefix="0" xfId="0">
      <alignment horizontal="right" vertical="center"/>
    </xf>
    <xf numFmtId="0" fontId="9" fillId="4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167" fontId="5" fillId="0" borderId="0" applyAlignment="1" pivotButton="0" quotePrefix="0" xfId="0">
      <alignment horizontal="right" vertical="center"/>
    </xf>
    <xf numFmtId="167" fontId="9" fillId="4" borderId="0" applyAlignment="1" pivotButton="0" quotePrefix="0" xfId="0">
      <alignment horizontal="right" vertical="center"/>
    </xf>
    <xf numFmtId="167" fontId="10" fillId="5" borderId="2" applyAlignment="1" pivotButton="0" quotePrefix="0" xfId="0">
      <alignment horizontal="right" vertical="center"/>
    </xf>
    <xf numFmtId="0" fontId="5" fillId="3" borderId="0" applyAlignment="1" pivotButton="0" quotePrefix="0" xfId="0">
      <alignment vertical="center" wrapText="1"/>
    </xf>
    <xf numFmtId="167" fontId="5" fillId="3" borderId="0" applyAlignment="1" pivotButton="0" quotePrefix="0" xfId="0">
      <alignment horizontal="right" vertical="center"/>
    </xf>
    <xf numFmtId="164" fontId="5" fillId="3" borderId="0" applyAlignment="1" pivotButton="0" quotePrefix="0" xfId="0">
      <alignment horizontal="right" vertical="center"/>
    </xf>
    <xf numFmtId="164" fontId="9" fillId="4" borderId="0" applyAlignment="1" pivotButton="0" quotePrefix="0" xfId="0">
      <alignment horizontal="right" vertical="center"/>
    </xf>
    <xf numFmtId="0" fontId="11" fillId="3" borderId="0" applyAlignment="1" pivotButton="0" quotePrefix="0" xfId="0">
      <alignment vertical="center" wrapText="1"/>
    </xf>
    <xf numFmtId="0" fontId="12" fillId="7" borderId="0" pivotButton="0" quotePrefix="0" xfId="0"/>
    <xf numFmtId="0" fontId="11" fillId="3" borderId="0" applyAlignment="1" pivotButton="0" quotePrefix="0" xfId="0">
      <alignment vertical="center" wrapText="1"/>
    </xf>
    <xf numFmtId="0" fontId="13" fillId="8" borderId="0" applyAlignment="1" pivotButton="0" quotePrefix="0" xfId="0">
      <alignment wrapText="1"/>
    </xf>
    <xf numFmtId="0" fontId="14" fillId="0" borderId="0" applyAlignment="1" pivotButton="0" quotePrefix="0" xfId="0">
      <alignment vertical="center"/>
    </xf>
    <xf numFmtId="0" fontId="15" fillId="7" borderId="0" pivotButton="0" quotePrefix="0" xfId="0"/>
    <xf numFmtId="0" fontId="16" fillId="9" borderId="6" applyAlignment="1" pivotButton="0" quotePrefix="0" xfId="0">
      <alignment horizontal="center"/>
    </xf>
    <xf numFmtId="0" fontId="6" fillId="0" borderId="7" pivotButton="0" quotePrefix="0" xfId="0"/>
    <xf numFmtId="0" fontId="6" fillId="0" borderId="8" pivotButton="0" quotePrefix="0" xfId="0"/>
    <xf numFmtId="0" fontId="17" fillId="10" borderId="9" applyAlignment="1" pivotButton="0" quotePrefix="0" xfId="0">
      <alignment wrapText="1"/>
    </xf>
    <xf numFmtId="0" fontId="6" fillId="0" borderId="10" pivotButton="0" quotePrefix="0" xfId="0"/>
    <xf numFmtId="0" fontId="6" fillId="0" borderId="11" pivotButton="0" quotePrefix="0" xfId="0"/>
    <xf numFmtId="168" fontId="18" fillId="0" borderId="0" pivotButton="0" quotePrefix="0" xfId="0"/>
    <xf numFmtId="1" fontId="18" fillId="0" borderId="0" pivotButton="0" quotePrefix="0" xfId="0"/>
    <xf numFmtId="0" fontId="17" fillId="5" borderId="12" applyAlignment="1" pivotButton="0" quotePrefix="0" xfId="0">
      <alignment horizontal="center" wrapText="1"/>
    </xf>
    <xf numFmtId="0" fontId="9" fillId="4" borderId="0" applyAlignment="1" pivotButton="0" quotePrefix="0" xfId="0">
      <alignment vertical="center" wrapText="1"/>
    </xf>
    <xf numFmtId="0" fontId="17" fillId="6" borderId="12" applyAlignment="1" pivotButton="0" quotePrefix="0" xfId="0">
      <alignment horizontal="right"/>
    </xf>
    <xf numFmtId="168" fontId="18" fillId="0" borderId="0" pivotButton="0" quotePrefix="0" xfId="0"/>
    <xf numFmtId="169" fontId="18" fillId="0" borderId="0" pivotButton="0" quotePrefix="0" xfId="0"/>
    <xf numFmtId="0" fontId="17" fillId="6" borderId="12" applyAlignment="1" pivotButton="0" quotePrefix="0" xfId="0">
      <alignment horizontal="right" wrapText="1"/>
    </xf>
    <xf numFmtId="0" fontId="16" fillId="9" borderId="6" applyAlignment="1" pivotButton="0" quotePrefix="0" xfId="0">
      <alignment horizontal="center" wrapText="1"/>
    </xf>
    <xf numFmtId="168" fontId="19" fillId="8" borderId="13" applyAlignment="1" pivotButton="0" quotePrefix="0" xfId="0">
      <alignment horizontal="center"/>
    </xf>
    <xf numFmtId="0" fontId="6" fillId="0" borderId="14" pivotButton="0" quotePrefix="0" xfId="0"/>
    <xf numFmtId="0" fontId="6" fillId="0" borderId="15" pivotButton="0" quotePrefix="0" xfId="0"/>
    <xf numFmtId="0" fontId="6" fillId="0" borderId="16" pivotButton="0" quotePrefix="0" xfId="0"/>
    <xf numFmtId="0" fontId="6" fillId="0" borderId="17" pivotButton="0" quotePrefix="0" xfId="0"/>
    <xf numFmtId="0" fontId="6" fillId="0" borderId="18" pivotButton="0" quotePrefix="0" xfId="0"/>
    <xf numFmtId="0" fontId="18" fillId="6" borderId="9" applyAlignment="1" pivotButton="0" quotePrefix="0" xfId="0">
      <alignment wrapText="1"/>
    </xf>
    <xf numFmtId="168" fontId="18" fillId="6" borderId="9" applyAlignment="1" pivotButton="0" quotePrefix="0" xfId="0">
      <alignment horizontal="right"/>
    </xf>
    <xf numFmtId="0" fontId="18" fillId="10" borderId="9" applyAlignment="1" pivotButton="0" quotePrefix="0" xfId="0">
      <alignment wrapText="1"/>
    </xf>
    <xf numFmtId="168" fontId="18" fillId="10" borderId="9" applyAlignment="1" pivotButton="0" quotePrefix="0" xfId="0">
      <alignment horizontal="right"/>
    </xf>
    <xf numFmtId="166" fontId="5" fillId="0" borderId="0" applyAlignment="1" pivotButton="0" quotePrefix="0" xfId="0">
      <alignment horizontal="right" vertical="center" wrapText="1"/>
    </xf>
    <xf numFmtId="166" fontId="9" fillId="4" borderId="0" applyAlignment="1" pivotButton="0" quotePrefix="0" xfId="0">
      <alignment horizontal="right" vertical="center" wrapText="1"/>
    </xf>
    <xf numFmtId="166" fontId="10" fillId="5" borderId="2" applyAlignment="1" pivotButton="0" quotePrefix="0" xfId="0">
      <alignment horizontal="right" vertical="center" wrapText="1"/>
    </xf>
    <xf numFmtId="168" fontId="16" fillId="7" borderId="6" applyAlignment="1" pivotButton="0" quotePrefix="0" xfId="0">
      <alignment horizontal="right"/>
    </xf>
    <xf numFmtId="166" fontId="14" fillId="0" borderId="0" applyAlignment="1" pivotButton="0" quotePrefix="0" xfId="0">
      <alignment vertical="center"/>
    </xf>
    <xf numFmtId="166" fontId="9" fillId="4" borderId="5" applyAlignment="1" pivotButton="0" quotePrefix="0" xfId="0">
      <alignment horizontal="right" vertical="center" wrapText="1"/>
    </xf>
    <xf numFmtId="168" fontId="14" fillId="0" borderId="0" applyAlignment="1" pivotButton="0" quotePrefix="0" xfId="0">
      <alignment vertical="center"/>
    </xf>
    <xf numFmtId="0" fontId="0" fillId="0" borderId="0" pivotButton="0" quotePrefix="0" xfId="0"/>
    <xf numFmtId="0" fontId="20" fillId="0" borderId="0" applyAlignment="1" pivotButton="0" quotePrefix="0" xfId="0">
      <alignment vertical="center"/>
    </xf>
    <xf numFmtId="0" fontId="0" fillId="0" borderId="1" pivotButton="0" quotePrefix="0" xfId="0"/>
    <xf numFmtId="0" fontId="16" fillId="9" borderId="22" applyAlignment="1" pivotButton="0" quotePrefix="0" xfId="0">
      <alignment horizontal="center"/>
    </xf>
    <xf numFmtId="0" fontId="0" fillId="0" borderId="7" pivotButton="0" quotePrefix="0" xfId="0"/>
    <xf numFmtId="0" fontId="0" fillId="0" borderId="8" pivotButton="0" quotePrefix="0" xfId="0"/>
    <xf numFmtId="0" fontId="17" fillId="10" borderId="12" applyAlignment="1" pivotButton="0" quotePrefix="0" xfId="0">
      <alignment wrapText="1"/>
    </xf>
    <xf numFmtId="0" fontId="0" fillId="0" borderId="10" pivotButton="0" quotePrefix="0" xfId="0"/>
    <xf numFmtId="0" fontId="0" fillId="0" borderId="11" pivotButton="0" quotePrefix="0" xfId="0"/>
    <xf numFmtId="171" fontId="18" fillId="0" borderId="0" pivotButton="0" quotePrefix="0" xfId="0"/>
    <xf numFmtId="0" fontId="16" fillId="9" borderId="22" applyAlignment="1" pivotButton="0" quotePrefix="0" xfId="0">
      <alignment horizontal="center" wrapText="1"/>
    </xf>
    <xf numFmtId="171" fontId="19" fillId="8" borderId="19" applyAlignment="1" pivotButton="0" quotePrefix="0" xfId="0">
      <alignment horizontal="center"/>
    </xf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18" fillId="6" borderId="12" applyAlignment="1" pivotButton="0" quotePrefix="0" xfId="0">
      <alignment wrapText="1"/>
    </xf>
    <xf numFmtId="171" fontId="18" fillId="6" borderId="12" applyAlignment="1" pivotButton="0" quotePrefix="0" xfId="0">
      <alignment horizontal="right"/>
    </xf>
    <xf numFmtId="0" fontId="18" fillId="10" borderId="12" applyAlignment="1" pivotButton="0" quotePrefix="0" xfId="0">
      <alignment wrapText="1"/>
    </xf>
    <xf numFmtId="171" fontId="18" fillId="10" borderId="12" applyAlignment="1" pivotButton="0" quotePrefix="0" xfId="0">
      <alignment horizontal="right"/>
    </xf>
    <xf numFmtId="171" fontId="16" fillId="7" borderId="22" applyAlignment="1" pivotButton="0" quotePrefix="0" xfId="0">
      <alignment horizontal="right"/>
    </xf>
    <xf numFmtId="171" fontId="14" fillId="0" borderId="0" applyAlignment="1" pivotButton="0" quotePrefix="0" xfId="0">
      <alignment vertical="center"/>
    </xf>
    <xf numFmtId="170" fontId="5" fillId="3" borderId="0" applyAlignment="1" pivotButton="0" quotePrefix="0" xfId="0">
      <alignment horizontal="right" vertical="center"/>
    </xf>
    <xf numFmtId="170" fontId="9" fillId="4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 wrapText="1"/>
    </xf>
    <xf numFmtId="166" fontId="3" fillId="0" borderId="0" applyAlignment="1" pivotButton="0" quotePrefix="0" xfId="0">
      <alignment vertical="center"/>
    </xf>
    <xf numFmtId="2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/>
  </cellStyles>
  <dxfs count="8">
    <dxf>
      <font>
        <b val="1"/>
        <color rgb="FF9C0006"/>
      </font>
      <fill>
        <patternFill patternType="solid">
          <fgColor rgb="FFFBE8E6"/>
          <bgColor rgb="FFFBE8E6"/>
        </patternFill>
      </fill>
      <border/>
    </dxf>
    <dxf>
      <font>
        <b val="1"/>
        <color rgb="FF187125"/>
      </font>
      <fill>
        <patternFill patternType="solid">
          <fgColor rgb="FFE0EED9"/>
          <bgColor rgb="FFE0EED9"/>
        </patternFill>
      </fill>
      <border/>
    </dxf>
    <dxf>
      <font>
        <b val="1"/>
        <color rgb="FFB14B0B"/>
      </font>
      <fill>
        <patternFill patternType="solid">
          <fgColor rgb="FFFFE4CC"/>
          <bgColor rgb="FFFFE4CC"/>
        </patternFill>
      </fill>
      <border/>
    </dxf>
    <dxf>
      <font>
        <b val="1"/>
        <color rgb="FF1F4E78"/>
      </font>
      <fill>
        <patternFill patternType="solid">
          <fgColor rgb="FFD9EAF7"/>
          <bgColor rgb="FFD9EAF7"/>
        </patternFill>
      </fill>
      <border/>
    </dxf>
    <dxf>
      <font>
        <b val="1"/>
        <color rgb="FF9B0005"/>
      </font>
      <fill>
        <patternFill patternType="solid">
          <fgColor rgb="FFF4CCCC"/>
          <bgColor rgb="FFF4CCCC"/>
        </patternFill>
      </fill>
      <border/>
    </dxf>
    <dxf>
      <font>
        <b val="1"/>
        <color rgb="FF16355B"/>
      </font>
      <fill>
        <patternFill patternType="solid">
          <fgColor rgb="FFD8EAF7"/>
          <bgColor rgb="FFD8EAF7"/>
        </patternFill>
      </fill>
      <border/>
    </dxf>
    <dxf>
      <font>
        <b val="1"/>
        <color rgb="FF006019"/>
      </font>
      <fill>
        <patternFill patternType="solid">
          <fgColor rgb="FFE2F4DB"/>
          <bgColor rgb="FFE2F4DB"/>
        </patternFill>
      </fill>
      <border/>
    </dxf>
    <dxf>
      <font>
        <b val="1"/>
        <color rgb="FF9B5600"/>
      </font>
      <fill>
        <patternFill patternType="solid">
          <fgColor rgb="FFFCE5C6"/>
          <bgColor rgb="FFFCE5C6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by Stream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'Decision Center'!B80</f>
            </strRef>
          </tx>
          <spPr>
            <a:ln xmlns:a="http://schemas.openxmlformats.org/drawingml/2006/main">
              <a:prstDash val="solid"/>
            </a:ln>
          </spPr>
          <cat>
            <numRef>
              <f>'Decision Center'!$A$81:$A$92</f>
            </numRef>
          </cat>
          <val>
            <numRef>
              <f>'Decision Center'!$B$81:$B$92</f>
            </numRef>
          </val>
        </ser>
        <ser>
          <idx val="1"/>
          <order val="1"/>
          <tx>
            <strRef>
              <f>'Decision Center'!C80</f>
            </strRef>
          </tx>
          <spPr>
            <a:ln xmlns:a="http://schemas.openxmlformats.org/drawingml/2006/main">
              <a:prstDash val="solid"/>
            </a:ln>
          </spPr>
          <cat>
            <numRef>
              <f>'Decision Center'!$A$81:$A$92</f>
            </numRef>
          </cat>
          <val>
            <numRef>
              <f>'Decision Center'!$C$81:$C$92</f>
            </numRef>
          </val>
        </ser>
        <ser>
          <idx val="2"/>
          <order val="2"/>
          <tx>
            <strRef>
              <f>'Decision Center'!D80</f>
            </strRef>
          </tx>
          <spPr>
            <a:ln xmlns:a="http://schemas.openxmlformats.org/drawingml/2006/main">
              <a:prstDash val="solid"/>
            </a:ln>
          </spPr>
          <cat>
            <numRef>
              <f>'Decision Center'!$A$81:$A$92</f>
            </numRef>
          </cat>
          <val>
            <numRef>
              <f>'Decision Center'!$D$81:$D$92</f>
            </numRef>
          </val>
        </ser>
        <ser>
          <idx val="3"/>
          <order val="3"/>
          <tx>
            <strRef>
              <f>'Decision Center'!E80</f>
            </strRef>
          </tx>
          <spPr>
            <a:ln xmlns:a="http://schemas.openxmlformats.org/drawingml/2006/main">
              <a:prstDash val="solid"/>
            </a:ln>
          </spPr>
          <cat>
            <numRef>
              <f>'Decision Center'!$A$81:$A$92</f>
            </numRef>
          </cat>
          <val>
            <numRef>
              <f>'Decision Center'!$E$81:$E$92</f>
            </numRef>
          </val>
        </ser>
        <ser>
          <idx val="4"/>
          <order val="4"/>
          <tx>
            <strRef>
              <f>'Decision Center'!F80</f>
            </strRef>
          </tx>
          <spPr>
            <a:ln xmlns:a="http://schemas.openxmlformats.org/drawingml/2006/main">
              <a:prstDash val="solid"/>
            </a:ln>
          </spPr>
          <cat>
            <numRef>
              <f>'Decision Center'!$A$81:$A$92</f>
            </numRef>
          </cat>
          <val>
            <numRef>
              <f>'Decision Center'!$F$81:$F$92</f>
            </numRef>
          </val>
        </ser>
        <ser>
          <idx val="5"/>
          <order val="5"/>
          <tx>
            <strRef>
              <f>'Decision Center'!G80</f>
            </strRef>
          </tx>
          <spPr>
            <a:ln xmlns:a="http://schemas.openxmlformats.org/drawingml/2006/main">
              <a:prstDash val="solid"/>
            </a:ln>
          </spPr>
          <cat>
            <numRef>
              <f>'Decision Center'!$A$81:$A$92</f>
            </numRef>
          </cat>
          <val>
            <numRef>
              <f>'Decision Center'!$G$81:$G$92</f>
            </numRef>
          </val>
        </ser>
        <ser>
          <idx val="6"/>
          <order val="6"/>
          <tx>
            <strRef>
              <f>'Decision Center'!H80</f>
            </strRef>
          </tx>
          <spPr>
            <a:ln xmlns:a="http://schemas.openxmlformats.org/drawingml/2006/main">
              <a:prstDash val="solid"/>
            </a:ln>
          </spPr>
          <cat>
            <numRef>
              <f>'Decision Center'!$A$81:$A$92</f>
            </numRef>
          </cat>
          <val>
            <numRef>
              <f>'Decision Center'!$H$81:$H$92</f>
            </numRef>
          </val>
        </ser>
        <ser>
          <idx val="7"/>
          <order val="7"/>
          <tx>
            <strRef>
              <f>'Decision Center'!I80</f>
            </strRef>
          </tx>
          <spPr>
            <a:ln xmlns:a="http://schemas.openxmlformats.org/drawingml/2006/main">
              <a:prstDash val="solid"/>
            </a:ln>
          </spPr>
          <cat>
            <numRef>
              <f>'Decision Center'!$A$81:$A$92</f>
            </numRef>
          </cat>
          <val>
            <numRef>
              <f>'Decision Center'!$I$81:$I$92</f>
            </numRef>
          </val>
        </ser>
        <ser>
          <idx val="8"/>
          <order val="8"/>
          <tx>
            <strRef>
              <f>'Decision Center'!J80</f>
            </strRef>
          </tx>
          <spPr>
            <a:ln xmlns:a="http://schemas.openxmlformats.org/drawingml/2006/main">
              <a:prstDash val="solid"/>
            </a:ln>
          </spPr>
          <cat>
            <numRef>
              <f>'Decision Center'!$A$81:$A$92</f>
            </numRef>
          </cat>
          <val>
            <numRef>
              <f>'Decision Center'!$J$81:$J$92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$#,##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Billed vs. Cash Collected vs. Cash Going Out</a:t>
            </a:r>
          </a:p>
        </rich>
      </tx>
    </title>
    <plotArea>
      <lineChart>
        <grouping val="standard"/>
        <ser>
          <idx val="0"/>
          <order val="0"/>
          <tx>
            <strRef>
              <f>'Decision Center'!K80</f>
            </strRef>
          </tx>
          <spPr>
            <a:ln xmlns:a="http://schemas.openxmlformats.org/drawingml/2006/main" w="28575">
              <a:solidFill>
                <a:srgbClr val="15608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'Decision Center'!$A$81:$A$92</f>
            </numRef>
          </cat>
          <val>
            <numRef>
              <f>'Decision Center'!$K$81:$K$92</f>
            </numRef>
          </val>
          <smooth val="0"/>
        </ser>
        <ser>
          <idx val="1"/>
          <order val="1"/>
          <tx>
            <strRef>
              <f>'Decision Center'!L80</f>
            </strRef>
          </tx>
          <spPr>
            <a:ln xmlns:a="http://schemas.openxmlformats.org/drawingml/2006/main" w="28575">
              <a:solidFill>
                <a:srgbClr val="E9713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'Decision Center'!$A$81:$A$92</f>
            </numRef>
          </cat>
          <val>
            <numRef>
              <f>'Decision Center'!$L$81:$L$92</f>
            </numRef>
          </val>
          <smooth val="0"/>
        </ser>
        <ser>
          <idx val="2"/>
          <order val="2"/>
          <tx>
            <strRef>
              <f>'Decision Center'!M80</f>
            </strRef>
          </tx>
          <spPr>
            <a:ln xmlns:a="http://schemas.openxmlformats.org/drawingml/2006/main" w="28575">
              <a:solidFill>
                <a:srgbClr val="196B2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'Decision Center'!$A$81:$A$92</f>
            </numRef>
          </cat>
          <val>
            <numRef>
              <f>'Decision Center'!$M$81:$M$92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$#,##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Ending Cash vs. Cash Floor</a:t>
            </a:r>
          </a:p>
        </rich>
      </tx>
    </title>
    <plotArea>
      <lineChart>
        <grouping val="standard"/>
        <ser>
          <idx val="0"/>
          <order val="0"/>
          <tx>
            <strRef>
              <f>'Decision Center'!N80</f>
            </strRef>
          </tx>
          <spPr>
            <a:ln xmlns:a="http://schemas.openxmlformats.org/drawingml/2006/main" w="28575">
              <a:solidFill>
                <a:srgbClr val="15608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'Decision Center'!$A$81:$A$92</f>
            </numRef>
          </cat>
          <val>
            <numRef>
              <f>'Decision Center'!$N$81:$N$92</f>
            </numRef>
          </val>
          <smooth val="0"/>
        </ser>
        <ser>
          <idx val="1"/>
          <order val="1"/>
          <tx>
            <strRef>
              <f>'Decision Center'!O80</f>
            </strRef>
          </tx>
          <spPr>
            <a:ln xmlns:a="http://schemas.openxmlformats.org/drawingml/2006/main" w="28575">
              <a:solidFill>
                <a:srgbClr val="E9713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'Decision Center'!$A$81:$A$92</f>
            </numRef>
          </cat>
          <val>
            <numRef>
              <f>'Decision Center'!$O$81:$O$92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$#,##0" sourceLinked="0"/>
        <majorTickMark val="none"/>
        <minorTickMark val="none"/>
        <crossAx val="10"/>
      </valAx>
    </plotArea>
    <legend>
      <legendPos val="r"/>
    </legend>
    <plotVisOnly val="0"/>
    <dispBlanksAs val="gap"/>
  </chart>
</chartSpace>
</file>

<file path=xl/comments/comment1.xml><?xml version="1.0" encoding="utf-8"?>
<comments xmlns="http://schemas.openxmlformats.org/spreadsheetml/2006/main">
  <authors>
    <author>AutoBoss</author>
  </authors>
  <commentList>
    <comment ref="C14" authorId="0" shapeId="0">
      <text>
        <t>Tech time and parts for the visits one agreement includes, per year. Two tune-ups is typical.</t>
      </text>
    </comment>
    <comment ref="H14" authorId="0" shapeId="0">
      <text>
        <t>Optional. Extra repair and replacement profit a member brings in per year. Leave 0 if you don't know.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13572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42</row>
      <rowOff>0</rowOff>
    </from>
    <ext cx="6696000" cy="334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42</row>
      <rowOff>0</rowOff>
    </from>
    <ext cx="6336000" cy="334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www.autoboss.io/fix-kit/#audit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showGridLines="0" workbookViewId="0">
      <selection activeCell="A1" sqref="A1"/>
    </sheetView>
  </sheetViews>
  <sheetFormatPr baseColWidth="8" defaultColWidth="12.63" defaultRowHeight="15" customHeight="1"/>
  <cols>
    <col width="33.25" customWidth="1" style="91" min="1" max="1"/>
    <col width="13.25" customWidth="1" style="91" min="2" max="2"/>
    <col width="18.25" customWidth="1" style="91" min="3" max="3"/>
    <col width="13.25" customWidth="1" style="91" min="4" max="4"/>
    <col width="19.5" customWidth="1" style="91" min="5" max="5"/>
    <col width="26.38" customWidth="1" style="91" min="6" max="6"/>
    <col width="3.25" customWidth="1" style="91" min="7" max="7"/>
    <col width="25.75" customWidth="1" style="91" min="8" max="8"/>
    <col width="8.630000000000001" customWidth="1" style="91" min="9" max="26"/>
  </cols>
  <sheetData>
    <row r="1" ht="30" customHeight="1" s="91">
      <c r="A1" s="1" t="inlineStr">
        <is>
          <t>HVAC Revenue &amp; Cash-Flow Decision Engine</t>
        </is>
      </c>
    </row>
    <row r="2" ht="28.5" customHeight="1" s="91">
      <c r="A2" s="2" t="inlineStr">
        <is>
          <t>Enter yellow cells only. Use your own history, revenue mix, costs, collections, and cash floor to turn the annual goal into monthly owner decisions.</t>
        </is>
      </c>
    </row>
    <row r="3" ht="20" customHeight="1" s="91">
      <c r="A3" s="92" t="inlineStr">
        <is>
          <t>Start with 2 years of revenue on the History tab (or keep Manual for the standard pattern). Or let us fill it in: $297 Audit, autoboss.io/fix-kit</t>
        </is>
      </c>
    </row>
    <row r="4" ht="21" customHeight="1" s="91">
      <c r="A4" s="10" t="inlineStr">
        <is>
          <t>1. Company &amp; Goal</t>
        </is>
      </c>
      <c r="B4" s="93" t="n"/>
      <c r="C4" s="93" t="n"/>
      <c r="D4" s="93" t="n"/>
      <c r="E4" s="10" t="n"/>
      <c r="F4" s="10" t="inlineStr">
        <is>
          <t>2. Collections &amp; Revenue Floor</t>
        </is>
      </c>
      <c r="G4" s="93" t="n"/>
      <c r="H4" s="93" t="n"/>
      <c r="I4" s="93" t="n"/>
      <c r="J4" s="93" t="n"/>
    </row>
    <row r="5" ht="21" customHeight="1" s="91">
      <c r="A5" s="11" t="inlineStr">
        <is>
          <t>Company Name</t>
        </is>
      </c>
      <c r="B5" s="11" t="n"/>
      <c r="C5" s="13" t="inlineStr">
        <is>
          <t>Your HVAC Company</t>
        </is>
      </c>
      <c r="D5" s="11" t="n"/>
      <c r="E5" s="11" t="n"/>
      <c r="F5" s="11" t="inlineStr">
        <is>
          <t>Same-Month Collection %</t>
        </is>
      </c>
      <c r="G5" s="11" t="n"/>
      <c r="H5" s="16" t="n">
        <v>1</v>
      </c>
      <c r="I5" s="11" t="n"/>
      <c r="J5" s="11" t="n"/>
    </row>
    <row r="6" ht="21" customHeight="1" s="91">
      <c r="A6" s="11" t="inlineStr">
        <is>
          <t>Projection Year</t>
        </is>
      </c>
      <c r="B6" s="11" t="n"/>
      <c r="C6" s="13" t="n">
        <v>2027</v>
      </c>
      <c r="D6" s="11" t="n"/>
      <c r="E6" s="11" t="n"/>
      <c r="F6" s="11" t="inlineStr">
        <is>
          <t>30-Day Collection %</t>
        </is>
      </c>
      <c r="G6" s="11" t="n"/>
      <c r="H6" s="16" t="n">
        <v>0</v>
      </c>
      <c r="I6" s="11" t="n"/>
      <c r="J6" s="11" t="n"/>
    </row>
    <row r="7" ht="21" customHeight="1" s="91">
      <c r="A7" s="11" t="inlineStr">
        <is>
          <t>Annual Revenue Goal</t>
        </is>
      </c>
      <c r="B7" s="11" t="n"/>
      <c r="C7" s="19" t="n">
        <v>0</v>
      </c>
      <c r="D7" s="11" t="n"/>
      <c r="E7" s="11" t="n"/>
      <c r="F7" s="11" t="inlineStr">
        <is>
          <t>60-Day Collection %</t>
        </is>
      </c>
      <c r="G7" s="11" t="n"/>
      <c r="H7" s="16" t="n">
        <v>0</v>
      </c>
      <c r="I7" s="11" t="n"/>
      <c r="J7" s="11" t="n"/>
    </row>
    <row r="8" ht="21" customHeight="1" s="91">
      <c r="A8" s="11" t="inlineStr">
        <is>
          <t>Base Monthly Revenue</t>
        </is>
      </c>
      <c r="B8" s="11" t="n"/>
      <c r="C8" s="20">
        <f>C7/12</f>
        <v/>
      </c>
      <c r="D8" s="11" t="n"/>
      <c r="E8" s="11" t="n"/>
      <c r="F8" s="11" t="inlineStr">
        <is>
          <t>Collection Split Total</t>
        </is>
      </c>
      <c r="G8" s="11" t="n"/>
      <c r="H8" s="21">
        <f>SUM(H5:H7)</f>
        <v/>
      </c>
      <c r="I8" s="11" t="n"/>
      <c r="J8" s="11" t="n"/>
    </row>
    <row r="9" ht="21" customHeight="1" s="91">
      <c r="A9" s="11" t="inlineStr">
        <is>
          <t>Starting Cash</t>
        </is>
      </c>
      <c r="B9" s="11" t="n"/>
      <c r="C9" s="19" t="n">
        <v>0</v>
      </c>
      <c r="D9" s="11" t="n"/>
      <c r="E9" s="11" t="n"/>
      <c r="F9" s="11" t="inlineStr">
        <is>
          <t>Collection Split Status</t>
        </is>
      </c>
      <c r="G9" s="11" t="n"/>
      <c r="H9" s="23">
        <f>IF(ABS(H8-1)&lt;0.0001,"BALANCED","ADJUST COLLECTION SPLIT")</f>
        <v/>
      </c>
      <c r="I9" s="11" t="n"/>
      <c r="J9" s="11" t="n"/>
    </row>
    <row r="10" ht="21" customHeight="1" s="91">
      <c r="A10" s="11" t="inlineStr">
        <is>
          <t>Cash Floor / Desired Minimum</t>
        </is>
      </c>
      <c r="B10" s="11" t="n"/>
      <c r="C10" s="19" t="n">
        <v>0</v>
      </c>
      <c r="D10" s="11" t="n"/>
      <c r="E10" s="11" t="n"/>
      <c r="F10" s="11" t="inlineStr">
        <is>
          <t>Opening Accounts Receivable</t>
        </is>
      </c>
      <c r="G10" s="11" t="n"/>
      <c r="H10" s="19" t="n">
        <v>0</v>
      </c>
      <c r="I10" s="11" t="n"/>
      <c r="J10" s="11" t="n"/>
    </row>
    <row r="11" ht="21" customHeight="1" s="91">
      <c r="A11" s="11" t="inlineStr">
        <is>
          <t>Starting Active Maintenance Agreements</t>
        </is>
      </c>
      <c r="B11" s="11" t="n"/>
      <c r="C11" s="26" t="n">
        <v>0</v>
      </c>
      <c r="D11" s="11" t="n"/>
      <c r="E11" s="11" t="n"/>
      <c r="F11" s="11" t="inlineStr">
        <is>
          <t>MA Revenue Target Minimum</t>
        </is>
      </c>
      <c r="G11" s="11" t="n"/>
      <c r="H11" s="16" t="n">
        <v>0.2</v>
      </c>
      <c r="I11" s="11" t="n"/>
      <c r="J11" s="11" t="n"/>
    </row>
    <row r="12" ht="21" customHeight="1" s="91">
      <c r="A12" s="11" t="inlineStr">
        <is>
          <t>Average Monthly Revenue per Agreement</t>
        </is>
      </c>
      <c r="B12" s="11" t="n"/>
      <c r="C12" s="19" t="n">
        <v>0</v>
      </c>
      <c r="D12" s="11" t="n"/>
      <c r="E12" s="11" t="n"/>
      <c r="F12" s="11" t="inlineStr">
        <is>
          <t>MA Revenue Target Maximum</t>
        </is>
      </c>
      <c r="G12" s="11" t="n"/>
      <c r="H12" s="16" t="n">
        <v>0.3</v>
      </c>
      <c r="I12" s="11" t="n"/>
      <c r="J12" s="11" t="n"/>
    </row>
    <row r="13" ht="21" customHeight="1" s="91">
      <c r="A13" s="11" t="inlineStr">
        <is>
          <t>Multiplier Source</t>
        </is>
      </c>
      <c r="B13" s="11" t="n"/>
      <c r="C13" s="19" t="inlineStr">
        <is>
          <t>Manual</t>
        </is>
      </c>
      <c r="D13" s="11" t="n"/>
      <c r="E13" s="11" t="n"/>
      <c r="F13" s="11" t="inlineStr">
        <is>
          <t>History Status</t>
        </is>
      </c>
      <c r="G13" s="11" t="n"/>
      <c r="H13" s="42">
        <f>IF(C13="Manual","MANUAL MODE",IF(History!$H$4="READY","HISTORICAL READY","HISTORY INCOMPLETE, USING MANUAL"))</f>
        <v/>
      </c>
      <c r="I13" s="11" t="n"/>
      <c r="J13" s="11" t="n"/>
    </row>
    <row r="14" ht="21" customHeight="1" s="91">
      <c r="A14" s="11" t="inlineStr">
        <is>
          <t>Cost to Serve One Agreement per Year</t>
        </is>
      </c>
      <c r="B14" s="11" t="n"/>
      <c r="C14" s="19" t="n">
        <v>0</v>
      </c>
      <c r="D14" s="11" t="n"/>
      <c r="E14" s="11" t="n"/>
      <c r="F14" s="11" t="inlineStr">
        <is>
          <t>Extra Profit per Agreement per Year</t>
        </is>
      </c>
      <c r="G14" s="11" t="n"/>
      <c r="H14" s="19" t="n">
        <v>0</v>
      </c>
      <c r="I14" s="11" t="n"/>
      <c r="J14" s="11" t="n"/>
    </row>
    <row r="15" ht="21" customHeight="1" s="91">
      <c r="A15" s="10" t="inlineStr">
        <is>
          <t>3. Seasonal Revenue Multipliers</t>
        </is>
      </c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</row>
    <row r="16" ht="21" customHeight="1" s="91">
      <c r="A16" s="12" t="inlineStr">
        <is>
          <t>Month</t>
        </is>
      </c>
      <c r="B16" s="12" t="inlineStr">
        <is>
          <t>Manual</t>
        </is>
      </c>
      <c r="C16" s="12" t="inlineStr">
        <is>
          <t>Historical</t>
        </is>
      </c>
      <c r="D16" s="12" t="inlineStr">
        <is>
          <t>Active</t>
        </is>
      </c>
      <c r="E16" s="12" t="inlineStr">
        <is>
          <t>Projected Revenue</t>
        </is>
      </c>
      <c r="F16" s="12" t="inlineStr">
        <is>
          <t>Season</t>
        </is>
      </c>
      <c r="G16" s="11" t="n"/>
      <c r="H16" s="11" t="n"/>
      <c r="I16" s="11" t="n"/>
      <c r="J16" s="11" t="n"/>
    </row>
    <row r="17" ht="20.25" customHeight="1" s="91">
      <c r="A17" s="11" t="inlineStr">
        <is>
          <t>January</t>
        </is>
      </c>
      <c r="B17" s="28" t="n">
        <v>1.1</v>
      </c>
      <c r="C17" s="17">
        <f>History!H6</f>
        <v/>
      </c>
      <c r="D17" s="17">
        <f>IF(AND($C$13="Historical",History!$H$4="READY"),C17,B17)</f>
        <v/>
      </c>
      <c r="E17" s="30">
        <f>$C$8*D17</f>
        <v/>
      </c>
      <c r="F17" s="11" t="inlineStr">
        <is>
          <t>Heating peak</t>
        </is>
      </c>
      <c r="G17" s="11" t="n"/>
      <c r="H17" s="11" t="n"/>
      <c r="I17" s="11" t="n"/>
      <c r="J17" s="11" t="n"/>
    </row>
    <row r="18" ht="20.25" customHeight="1" s="91">
      <c r="A18" s="11" t="inlineStr">
        <is>
          <t>February</t>
        </is>
      </c>
      <c r="B18" s="28" t="n">
        <v>1</v>
      </c>
      <c r="C18" s="17">
        <f>History!H7</f>
        <v/>
      </c>
      <c r="D18" s="17">
        <f>IF(AND($C$13="Historical",History!$H$4="READY"),C18,B18)</f>
        <v/>
      </c>
      <c r="E18" s="30">
        <f>$C$8*D18</f>
        <v/>
      </c>
      <c r="F18" s="11" t="inlineStr">
        <is>
          <t>Normal</t>
        </is>
      </c>
      <c r="G18" s="11" t="n"/>
      <c r="H18" s="11" t="n"/>
      <c r="I18" s="11" t="n"/>
      <c r="J18" s="11" t="n"/>
    </row>
    <row r="19" ht="20.25" customHeight="1" s="91">
      <c r="A19" s="11" t="inlineStr">
        <is>
          <t>March</t>
        </is>
      </c>
      <c r="B19" s="28" t="n">
        <v>0.85</v>
      </c>
      <c r="C19" s="17">
        <f>History!H8</f>
        <v/>
      </c>
      <c r="D19" s="17">
        <f>IF(AND($C$13="Historical",History!$H$4="READY"),C19,B19)</f>
        <v/>
      </c>
      <c r="E19" s="30">
        <f>$C$8*D19</f>
        <v/>
      </c>
      <c r="F19" s="11" t="inlineStr">
        <is>
          <t>Slow</t>
        </is>
      </c>
      <c r="G19" s="11" t="n"/>
      <c r="H19" s="11" t="n"/>
      <c r="I19" s="11" t="n"/>
      <c r="J19" s="11" t="n"/>
    </row>
    <row r="20" ht="20.25" customHeight="1" s="91">
      <c r="A20" s="11" t="inlineStr">
        <is>
          <t>April</t>
        </is>
      </c>
      <c r="B20" s="28" t="n">
        <v>0.75</v>
      </c>
      <c r="C20" s="17">
        <f>History!H9</f>
        <v/>
      </c>
      <c r="D20" s="17">
        <f>IF(AND($C$13="Historical",History!$H$4="READY"),C20,B20)</f>
        <v/>
      </c>
      <c r="E20" s="30">
        <f>$C$8*D20</f>
        <v/>
      </c>
      <c r="F20" s="11" t="inlineStr">
        <is>
          <t>Slow</t>
        </is>
      </c>
      <c r="G20" s="11" t="n"/>
      <c r="H20" s="11" t="n"/>
      <c r="I20" s="11" t="n"/>
      <c r="J20" s="11" t="n"/>
    </row>
    <row r="21" ht="20.25" customHeight="1" s="91">
      <c r="A21" s="11" t="inlineStr">
        <is>
          <t>May</t>
        </is>
      </c>
      <c r="B21" s="28" t="n">
        <v>0.9</v>
      </c>
      <c r="C21" s="17">
        <f>History!H10</f>
        <v/>
      </c>
      <c r="D21" s="17">
        <f>IF(AND($C$13="Historical",History!$H$4="READY"),C21,B21)</f>
        <v/>
      </c>
      <c r="E21" s="30">
        <f>$C$8*D21</f>
        <v/>
      </c>
      <c r="F21" s="11" t="inlineStr">
        <is>
          <t>Build-up</t>
        </is>
      </c>
      <c r="G21" s="11" t="n"/>
      <c r="H21" s="11" t="n"/>
      <c r="I21" s="11" t="n"/>
      <c r="J21" s="11" t="n"/>
    </row>
    <row r="22" ht="20.25" customHeight="1" s="91">
      <c r="A22" s="11" t="inlineStr">
        <is>
          <t>June</t>
        </is>
      </c>
      <c r="B22" s="28" t="n">
        <v>1.1</v>
      </c>
      <c r="C22" s="17">
        <f>History!H11</f>
        <v/>
      </c>
      <c r="D22" s="17">
        <f>IF(AND($C$13="Historical",History!$H$4="READY"),C22,B22)</f>
        <v/>
      </c>
      <c r="E22" s="30">
        <f>$C$8*D22</f>
        <v/>
      </c>
      <c r="F22" s="11" t="inlineStr">
        <is>
          <t>Cooling peak</t>
        </is>
      </c>
      <c r="G22" s="11" t="n"/>
      <c r="H22" s="11" t="n"/>
      <c r="I22" s="11" t="n"/>
      <c r="J22" s="11" t="n"/>
    </row>
    <row r="23" ht="20.25" customHeight="1" s="91">
      <c r="A23" s="11" t="inlineStr">
        <is>
          <t>July</t>
        </is>
      </c>
      <c r="B23" s="28" t="n">
        <v>1.25</v>
      </c>
      <c r="C23" s="17">
        <f>History!H12</f>
        <v/>
      </c>
      <c r="D23" s="17">
        <f>IF(AND($C$13="Historical",History!$H$4="READY"),C23,B23)</f>
        <v/>
      </c>
      <c r="E23" s="30">
        <f>$C$8*D23</f>
        <v/>
      </c>
      <c r="F23" s="11" t="inlineStr">
        <is>
          <t>Cooling peak</t>
        </is>
      </c>
      <c r="G23" s="11" t="n"/>
      <c r="H23" s="11" t="n"/>
      <c r="I23" s="11" t="n"/>
      <c r="J23" s="11" t="n"/>
    </row>
    <row r="24" ht="20.25" customHeight="1" s="91">
      <c r="A24" s="11" t="inlineStr">
        <is>
          <t>August</t>
        </is>
      </c>
      <c r="B24" s="28" t="n">
        <v>1.25</v>
      </c>
      <c r="C24" s="17">
        <f>History!H13</f>
        <v/>
      </c>
      <c r="D24" s="17">
        <f>IF(AND($C$13="Historical",History!$H$4="READY"),C24,B24)</f>
        <v/>
      </c>
      <c r="E24" s="30">
        <f>$C$8*D24</f>
        <v/>
      </c>
      <c r="F24" s="11" t="inlineStr">
        <is>
          <t>Cooling peak</t>
        </is>
      </c>
      <c r="G24" s="11" t="n"/>
      <c r="H24" s="11" t="n"/>
      <c r="I24" s="11" t="n"/>
      <c r="J24" s="11" t="n"/>
    </row>
    <row r="25" ht="20.25" customHeight="1" s="91">
      <c r="A25" s="11" t="inlineStr">
        <is>
          <t>September</t>
        </is>
      </c>
      <c r="B25" s="28" t="n">
        <v>0.95</v>
      </c>
      <c r="C25" s="17">
        <f>History!H14</f>
        <v/>
      </c>
      <c r="D25" s="17">
        <f>IF(AND($C$13="Historical",History!$H$4="READY"),C25,B25)</f>
        <v/>
      </c>
      <c r="E25" s="30">
        <f>$C$8*D25</f>
        <v/>
      </c>
      <c r="F25" s="11" t="inlineStr">
        <is>
          <t>Normal</t>
        </is>
      </c>
      <c r="G25" s="11" t="n"/>
      <c r="H25" s="11" t="n"/>
      <c r="I25" s="11" t="n"/>
      <c r="J25" s="11" t="n"/>
    </row>
    <row r="26" ht="20.25" customHeight="1" s="91">
      <c r="A26" s="11" t="inlineStr">
        <is>
          <t>October</t>
        </is>
      </c>
      <c r="B26" s="28" t="n">
        <v>0.75</v>
      </c>
      <c r="C26" s="17">
        <f>History!H15</f>
        <v/>
      </c>
      <c r="D26" s="17">
        <f>IF(AND($C$13="Historical",History!$H$4="READY"),C26,B26)</f>
        <v/>
      </c>
      <c r="E26" s="30">
        <f>$C$8*D26</f>
        <v/>
      </c>
      <c r="F26" s="11" t="inlineStr">
        <is>
          <t>Slow</t>
        </is>
      </c>
      <c r="G26" s="11" t="n"/>
      <c r="H26" s="11" t="n"/>
      <c r="I26" s="11" t="n"/>
      <c r="J26" s="11" t="n"/>
    </row>
    <row r="27" ht="20.25" customHeight="1" s="91">
      <c r="A27" s="11" t="inlineStr">
        <is>
          <t>November</t>
        </is>
      </c>
      <c r="B27" s="28" t="n">
        <v>0.9</v>
      </c>
      <c r="C27" s="17">
        <f>History!H16</f>
        <v/>
      </c>
      <c r="D27" s="17">
        <f>IF(AND($C$13="Historical",History!$H$4="READY"),C27,B27)</f>
        <v/>
      </c>
      <c r="E27" s="30">
        <f>$C$8*D27</f>
        <v/>
      </c>
      <c r="F27" s="11" t="inlineStr">
        <is>
          <t>Build-up</t>
        </is>
      </c>
      <c r="G27" s="11" t="n"/>
      <c r="H27" s="11" t="n"/>
      <c r="I27" s="11" t="n"/>
      <c r="J27" s="11" t="n"/>
    </row>
    <row r="28" ht="20.25" customHeight="1" s="91">
      <c r="A28" s="11" t="inlineStr">
        <is>
          <t>December</t>
        </is>
      </c>
      <c r="B28" s="28" t="n">
        <v>1.2</v>
      </c>
      <c r="C28" s="17">
        <f>History!H17</f>
        <v/>
      </c>
      <c r="D28" s="17">
        <f>IF(AND($C$13="Historical",History!$H$4="READY"),C28,B28)</f>
        <v/>
      </c>
      <c r="E28" s="30">
        <f>$C$8*D28</f>
        <v/>
      </c>
      <c r="F28" s="11" t="inlineStr">
        <is>
          <t>Heating peak</t>
        </is>
      </c>
      <c r="G28" s="11" t="n"/>
      <c r="H28" s="11" t="n"/>
      <c r="I28" s="11" t="n"/>
      <c r="J28" s="11" t="n"/>
    </row>
    <row r="29" ht="20.25" customHeight="1" s="91">
      <c r="A29" s="33" t="inlineStr">
        <is>
          <t>Total</t>
        </is>
      </c>
      <c r="B29" s="35">
        <f>SUM(B17:B28)</f>
        <v/>
      </c>
      <c r="C29" s="34">
        <f>SUM(C17:C28)</f>
        <v/>
      </c>
      <c r="D29" s="34">
        <f>SUM(D17:D28)</f>
        <v/>
      </c>
      <c r="E29" s="36">
        <f>SUM(E17:E28)</f>
        <v/>
      </c>
      <c r="F29" s="33" t="inlineStr">
        <is>
          <t>Target multiplier total: 12.00</t>
        </is>
      </c>
      <c r="G29" s="11" t="n"/>
      <c r="H29" s="11" t="n"/>
      <c r="I29" s="11" t="n"/>
      <c r="J29" s="11" t="n"/>
    </row>
    <row r="30" ht="15.75" customHeight="1" s="91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</row>
    <row r="31" ht="21" customHeight="1" s="91">
      <c r="A31" s="10" t="inlineStr">
        <is>
          <t>4. Workbook Readiness</t>
        </is>
      </c>
      <c r="B31" s="93" t="n"/>
      <c r="C31" s="93" t="n"/>
      <c r="D31" s="93" t="n"/>
      <c r="E31" s="93" t="n"/>
      <c r="F31" s="93" t="n"/>
      <c r="G31" s="93" t="n"/>
      <c r="H31" s="93" t="n"/>
      <c r="I31" s="93" t="n"/>
      <c r="J31" s="93" t="n"/>
    </row>
    <row r="32" ht="21" customHeight="1" s="91">
      <c r="A32" s="11" t="inlineStr">
        <is>
          <t>Multiplier Status</t>
        </is>
      </c>
      <c r="B32" s="11" t="n"/>
      <c r="C32" s="38">
        <f>IF(ABS(D29-12)&lt;0.0001,"BALANCED","ADJUST MULTIPLIERS")</f>
        <v/>
      </c>
      <c r="D32" s="11" t="n"/>
      <c r="E32" s="11" t="n"/>
      <c r="F32" s="40" t="inlineStr">
        <is>
          <t>1.00</t>
        </is>
      </c>
      <c r="G32" s="11" t="inlineStr">
        <is>
          <t>Normal month</t>
        </is>
      </c>
      <c r="H32" s="11" t="n"/>
      <c r="I32" s="11" t="n"/>
      <c r="J32" s="11" t="n"/>
    </row>
    <row r="33" ht="21" customHeight="1" s="91">
      <c r="A33" s="11" t="inlineStr">
        <is>
          <t>Projected Annual Revenue</t>
        </is>
      </c>
      <c r="B33" s="11" t="n"/>
      <c r="C33" s="41">
        <f>E29</f>
        <v/>
      </c>
      <c r="D33" s="11" t="n"/>
      <c r="E33" s="11" t="n"/>
      <c r="F33" s="11" t="inlineStr">
        <is>
          <t>Above 1.00</t>
        </is>
      </c>
      <c r="G33" s="11" t="inlineStr">
        <is>
          <t>Busier month</t>
        </is>
      </c>
      <c r="H33" s="11" t="n"/>
      <c r="I33" s="11" t="n"/>
      <c r="J33" s="11" t="n"/>
    </row>
    <row r="34" ht="21" customHeight="1" s="91">
      <c r="A34" s="11" t="inlineStr">
        <is>
          <t>Difference From Goal</t>
        </is>
      </c>
      <c r="B34" s="11" t="n"/>
      <c r="C34" s="41">
        <f>E29-C7</f>
        <v/>
      </c>
      <c r="D34" s="11" t="n"/>
      <c r="E34" s="11" t="n"/>
      <c r="F34" s="11" t="inlineStr">
        <is>
          <t>Below 1.00</t>
        </is>
      </c>
      <c r="G34" s="11" t="inlineStr">
        <is>
          <t>Slower month</t>
        </is>
      </c>
      <c r="H34" s="11" t="n"/>
      <c r="I34" s="11" t="n"/>
      <c r="J34" s="11" t="n"/>
    </row>
    <row r="35" ht="21" customHeight="1" s="91">
      <c r="A35" s="11" t="inlineStr">
        <is>
          <t>Overall Status</t>
        </is>
      </c>
      <c r="B35" s="11" t="n"/>
      <c r="C35" s="38">
        <f>IF(AND(ABS($H$8-1)&lt;0.0001,ABS($D$29-12)&lt;0.0001,OR($C$13="Manual",History!$H$4="READY"),$H$11&lt;=$H$12),"READY","CHECK INPUTS")</f>
        <v/>
      </c>
      <c r="D35" s="11" t="n"/>
      <c r="E35" s="11" t="n"/>
      <c r="F35" s="11" t="inlineStr">
        <is>
          <t>Yellow cells</t>
        </is>
      </c>
      <c r="G35" s="11" t="inlineStr">
        <is>
          <t>Owner inputs</t>
        </is>
      </c>
      <c r="H35" s="11" t="n"/>
      <c r="I35" s="11" t="n"/>
      <c r="J35" s="11" t="n"/>
    </row>
    <row r="36" ht="15.75" customHeight="1" s="91"/>
    <row r="37" ht="15.75" customHeight="1" s="91"/>
    <row r="38" ht="15.75" customHeight="1" s="91"/>
    <row r="39" ht="15.75" customHeight="1" s="91"/>
    <row r="40" ht="15.75" customHeight="1" s="91"/>
    <row r="41" ht="15.75" customHeight="1" s="91"/>
    <row r="42" ht="15.75" customHeight="1" s="91"/>
    <row r="43" ht="15.75" customHeight="1" s="91"/>
    <row r="44" ht="15.75" customHeight="1" s="91"/>
    <row r="45" ht="15.75" customHeight="1" s="91"/>
    <row r="46" ht="15.75" customHeight="1" s="91"/>
    <row r="47" ht="15.75" customHeight="1" s="91"/>
    <row r="48" ht="15.75" customHeight="1" s="91"/>
    <row r="49" ht="15.75" customHeight="1" s="91"/>
    <row r="50" ht="15.75" customHeight="1" s="91"/>
    <row r="51" ht="15.75" customHeight="1" s="91"/>
    <row r="52" ht="15.75" customHeight="1" s="91"/>
    <row r="53" ht="15.75" customHeight="1" s="91"/>
    <row r="54" ht="15.75" customHeight="1" s="91"/>
    <row r="55" ht="15.75" customHeight="1" s="91"/>
    <row r="56" ht="15.75" customHeight="1" s="91"/>
    <row r="57" ht="15.75" customHeight="1" s="91"/>
    <row r="58" ht="15.75" customHeight="1" s="91"/>
    <row r="59" ht="15.75" customHeight="1" s="91"/>
    <row r="60" ht="15.75" customHeight="1" s="91"/>
    <row r="61" ht="15.75" customHeight="1" s="91"/>
    <row r="62" ht="15.75" customHeight="1" s="91"/>
    <row r="63" ht="15.75" customHeight="1" s="91"/>
    <row r="64" ht="15.75" customHeight="1" s="91"/>
    <row r="65" ht="15.75" customHeight="1" s="91"/>
    <row r="66" ht="15.75" customHeight="1" s="91"/>
    <row r="67" ht="15.75" customHeight="1" s="91"/>
    <row r="68" ht="15.75" customHeight="1" s="91"/>
    <row r="69" ht="15.75" customHeight="1" s="91"/>
    <row r="70" ht="15.75" customHeight="1" s="91"/>
    <row r="71" ht="15.75" customHeight="1" s="91"/>
    <row r="72" ht="15.75" customHeight="1" s="91"/>
    <row r="73" ht="15.75" customHeight="1" s="91"/>
    <row r="74" ht="15.75" customHeight="1" s="91"/>
    <row r="75" ht="15.75" customHeight="1" s="91"/>
    <row r="76" ht="15.75" customHeight="1" s="91"/>
    <row r="77" ht="15.75" customHeight="1" s="91"/>
    <row r="78" ht="15.75" customHeight="1" s="91"/>
    <row r="79" ht="15.75" customHeight="1" s="91"/>
    <row r="80" ht="15.75" customHeight="1" s="91"/>
    <row r="81" ht="15.75" customHeight="1" s="91"/>
    <row r="82" ht="15.75" customHeight="1" s="91"/>
    <row r="83" ht="15.75" customHeight="1" s="91"/>
    <row r="84" ht="15.75" customHeight="1" s="91"/>
    <row r="85" ht="15.75" customHeight="1" s="91"/>
    <row r="86" ht="15.75" customHeight="1" s="91"/>
    <row r="87" ht="15.75" customHeight="1" s="91"/>
    <row r="88" ht="15.75" customHeight="1" s="91"/>
    <row r="89" ht="15.75" customHeight="1" s="91"/>
    <row r="90" ht="15.75" customHeight="1" s="91"/>
    <row r="91" ht="15.75" customHeight="1" s="91"/>
    <row r="92" ht="15.75" customHeight="1" s="91"/>
    <row r="93" ht="15.75" customHeight="1" s="91"/>
    <row r="94" ht="15.75" customHeight="1" s="91"/>
    <row r="95" ht="15.75" customHeight="1" s="91"/>
    <row r="96" ht="15.75" customHeight="1" s="91"/>
    <row r="97" ht="15.75" customHeight="1" s="91"/>
    <row r="98" ht="15.75" customHeight="1" s="91"/>
    <row r="99" ht="15.75" customHeight="1" s="91"/>
    <row r="100" ht="15.75" customHeight="1" s="91"/>
    <row r="101" ht="15.75" customHeight="1" s="91"/>
    <row r="102" ht="15.75" customHeight="1" s="91"/>
    <row r="103" ht="15.75" customHeight="1" s="91"/>
    <row r="104" ht="15.75" customHeight="1" s="91"/>
    <row r="105" ht="15.75" customHeight="1" s="91"/>
    <row r="106" ht="15.75" customHeight="1" s="91"/>
    <row r="107" ht="15.75" customHeight="1" s="91"/>
    <row r="108" ht="15.75" customHeight="1" s="91"/>
    <row r="109" ht="15.75" customHeight="1" s="91"/>
    <row r="110" ht="15.75" customHeight="1" s="91"/>
    <row r="111" ht="15.75" customHeight="1" s="91"/>
    <row r="112" ht="15.75" customHeight="1" s="91"/>
    <row r="113" ht="15.75" customHeight="1" s="91"/>
    <row r="114" ht="15.75" customHeight="1" s="91"/>
    <row r="115" ht="15.75" customHeight="1" s="91"/>
    <row r="116" ht="15.75" customHeight="1" s="91"/>
    <row r="117" ht="15.75" customHeight="1" s="91"/>
    <row r="118" ht="15.75" customHeight="1" s="91"/>
    <row r="119" ht="15.75" customHeight="1" s="91"/>
    <row r="120" ht="15.75" customHeight="1" s="91"/>
    <row r="121" ht="15.75" customHeight="1" s="91"/>
    <row r="122" ht="15.75" customHeight="1" s="91"/>
    <row r="123" ht="15.75" customHeight="1" s="91"/>
    <row r="124" ht="15.75" customHeight="1" s="91"/>
    <row r="125" ht="15.75" customHeight="1" s="91"/>
    <row r="126" ht="15.75" customHeight="1" s="91"/>
    <row r="127" ht="15.75" customHeight="1" s="91"/>
    <row r="128" ht="15.75" customHeight="1" s="91"/>
    <row r="129" ht="15.75" customHeight="1" s="91"/>
    <row r="130" ht="15.75" customHeight="1" s="91"/>
    <row r="131" ht="15.75" customHeight="1" s="91"/>
    <row r="132" ht="15.75" customHeight="1" s="91"/>
    <row r="133" ht="15.75" customHeight="1" s="91"/>
    <row r="134" ht="15.75" customHeight="1" s="91"/>
    <row r="135" ht="15.75" customHeight="1" s="91"/>
    <row r="136" ht="15.75" customHeight="1" s="91"/>
    <row r="137" ht="15.75" customHeight="1" s="91"/>
    <row r="138" ht="15.75" customHeight="1" s="91"/>
    <row r="139" ht="15.75" customHeight="1" s="91"/>
    <row r="140" ht="15.75" customHeight="1" s="91"/>
    <row r="141" ht="15.75" customHeight="1" s="91"/>
    <row r="142" ht="15.75" customHeight="1" s="91"/>
    <row r="143" ht="15.75" customHeight="1" s="91"/>
    <row r="144" ht="15.75" customHeight="1" s="91"/>
    <row r="145" ht="15.75" customHeight="1" s="91"/>
    <row r="146" ht="15.75" customHeight="1" s="91"/>
    <row r="147" ht="15.75" customHeight="1" s="91"/>
    <row r="148" ht="15.75" customHeight="1" s="91"/>
    <row r="149" ht="15.75" customHeight="1" s="91"/>
    <row r="150" ht="15.75" customHeight="1" s="91"/>
    <row r="151" ht="15.75" customHeight="1" s="91"/>
    <row r="152" ht="15.75" customHeight="1" s="91"/>
    <row r="153" ht="15.75" customHeight="1" s="91"/>
    <row r="154" ht="15.75" customHeight="1" s="91"/>
    <row r="155" ht="15.75" customHeight="1" s="91"/>
    <row r="156" ht="15.75" customHeight="1" s="91"/>
    <row r="157" ht="15.75" customHeight="1" s="91"/>
    <row r="158" ht="15.75" customHeight="1" s="91"/>
    <row r="159" ht="15.75" customHeight="1" s="91"/>
    <row r="160" ht="15.75" customHeight="1" s="91"/>
    <row r="161" ht="15.75" customHeight="1" s="91"/>
    <row r="162" ht="15.75" customHeight="1" s="91"/>
    <row r="163" ht="15.75" customHeight="1" s="91"/>
    <row r="164" ht="15.75" customHeight="1" s="91"/>
    <row r="165" ht="15.75" customHeight="1" s="91"/>
    <row r="166" ht="15.75" customHeight="1" s="91"/>
    <row r="167" ht="15.75" customHeight="1" s="91"/>
    <row r="168" ht="15.75" customHeight="1" s="91"/>
    <row r="169" ht="15.75" customHeight="1" s="91"/>
    <row r="170" ht="15.75" customHeight="1" s="91"/>
    <row r="171" ht="15.75" customHeight="1" s="91"/>
    <row r="172" ht="15.75" customHeight="1" s="91"/>
    <row r="173" ht="15.75" customHeight="1" s="91"/>
    <row r="174" ht="15.75" customHeight="1" s="91"/>
    <row r="175" ht="15.75" customHeight="1" s="91"/>
    <row r="176" ht="15.75" customHeight="1" s="91"/>
    <row r="177" ht="15.75" customHeight="1" s="91"/>
    <row r="178" ht="15.75" customHeight="1" s="91"/>
    <row r="179" ht="15.75" customHeight="1" s="91"/>
    <row r="180" ht="15.75" customHeight="1" s="91"/>
    <row r="181" ht="15.75" customHeight="1" s="91"/>
    <row r="182" ht="15.75" customHeight="1" s="91"/>
    <row r="183" ht="15.75" customHeight="1" s="91"/>
    <row r="184" ht="15.75" customHeight="1" s="91"/>
    <row r="185" ht="15.75" customHeight="1" s="91"/>
    <row r="186" ht="15.75" customHeight="1" s="91"/>
    <row r="187" ht="15.75" customHeight="1" s="91"/>
    <row r="188" ht="15.75" customHeight="1" s="91"/>
    <row r="189" ht="15.75" customHeight="1" s="91"/>
    <row r="190" ht="15.75" customHeight="1" s="91"/>
    <row r="191" ht="15.75" customHeight="1" s="91"/>
    <row r="192" ht="15.75" customHeight="1" s="91"/>
    <row r="193" ht="15.75" customHeight="1" s="91"/>
    <row r="194" ht="15.75" customHeight="1" s="91"/>
    <row r="195" ht="15.75" customHeight="1" s="91"/>
    <row r="196" ht="15.75" customHeight="1" s="91"/>
    <row r="197" ht="15.75" customHeight="1" s="91"/>
    <row r="198" ht="15.75" customHeight="1" s="91"/>
    <row r="199" ht="15.75" customHeight="1" s="91"/>
    <row r="200" ht="15.75" customHeight="1" s="91"/>
    <row r="201" ht="15.75" customHeight="1" s="91"/>
    <row r="202" ht="15.75" customHeight="1" s="91"/>
    <row r="203" ht="15.75" customHeight="1" s="91"/>
    <row r="204" ht="15.75" customHeight="1" s="91"/>
    <row r="205" ht="15.75" customHeight="1" s="91"/>
    <row r="206" ht="15.75" customHeight="1" s="91"/>
    <row r="207" ht="15.75" customHeight="1" s="91"/>
    <row r="208" ht="15.75" customHeight="1" s="91"/>
    <row r="209" ht="15.75" customHeight="1" s="91"/>
    <row r="210" ht="15.75" customHeight="1" s="91"/>
    <row r="211" ht="15.75" customHeight="1" s="91"/>
    <row r="212" ht="15.75" customHeight="1" s="91"/>
    <row r="213" ht="15.75" customHeight="1" s="91"/>
    <row r="214" ht="15.75" customHeight="1" s="91"/>
    <row r="215" ht="15.75" customHeight="1" s="91"/>
    <row r="216" ht="15.75" customHeight="1" s="91"/>
    <row r="217" ht="15.75" customHeight="1" s="91"/>
    <row r="218" ht="15.75" customHeight="1" s="91"/>
    <row r="219" ht="15.75" customHeight="1" s="91"/>
    <row r="220" ht="15.75" customHeight="1" s="91"/>
    <row r="221" ht="15.75" customHeight="1" s="91"/>
    <row r="222" ht="15.75" customHeight="1" s="91"/>
    <row r="223" ht="15.75" customHeight="1" s="91"/>
    <row r="224" ht="15.75" customHeight="1" s="91"/>
    <row r="225" ht="15.75" customHeight="1" s="91"/>
    <row r="226" ht="15.75" customHeight="1" s="91"/>
    <row r="227" ht="15.75" customHeight="1" s="91"/>
    <row r="228" ht="15.75" customHeight="1" s="91"/>
    <row r="229" ht="15.75" customHeight="1" s="91"/>
    <row r="230" ht="15.75" customHeight="1" s="91"/>
    <row r="231" ht="15.75" customHeight="1" s="91"/>
    <row r="232" ht="15.75" customHeight="1" s="91"/>
    <row r="233" ht="15.75" customHeight="1" s="91"/>
    <row r="234" ht="15.75" customHeight="1" s="91"/>
    <row r="235" ht="15.75" customHeight="1" s="91"/>
    <row r="236" ht="15.75" customHeight="1" s="91"/>
    <row r="237" ht="15.75" customHeight="1" s="91"/>
    <row r="238" ht="15.75" customHeight="1" s="91"/>
    <row r="239" ht="15.75" customHeight="1" s="91"/>
    <row r="240" ht="15.75" customHeight="1" s="91"/>
    <row r="241" ht="15.75" customHeight="1" s="91"/>
    <row r="242" ht="15.75" customHeight="1" s="91"/>
    <row r="243" ht="15.75" customHeight="1" s="91"/>
    <row r="244" ht="15.75" customHeight="1" s="91"/>
    <row r="245" ht="15.75" customHeight="1" s="91"/>
    <row r="246" ht="15.75" customHeight="1" s="91"/>
    <row r="247" ht="15.75" customHeight="1" s="91"/>
    <row r="248" ht="15.75" customHeight="1" s="91"/>
    <row r="249" ht="15.75" customHeight="1" s="91"/>
    <row r="250" ht="15.75" customHeight="1" s="91"/>
    <row r="251" ht="15.75" customHeight="1" s="91"/>
    <row r="252" ht="15.75" customHeight="1" s="91"/>
    <row r="253" ht="15.75" customHeight="1" s="91"/>
    <row r="254" ht="15.75" customHeight="1" s="91"/>
    <row r="255" ht="15.75" customHeight="1" s="91"/>
    <row r="256" ht="15.75" customHeight="1" s="91"/>
    <row r="257" ht="15.75" customHeight="1" s="91"/>
    <row r="258" ht="15.75" customHeight="1" s="91"/>
    <row r="259" ht="15.75" customHeight="1" s="91"/>
    <row r="260" ht="15.75" customHeight="1" s="91"/>
    <row r="261" ht="15.75" customHeight="1" s="91"/>
    <row r="262" ht="15.75" customHeight="1" s="91"/>
    <row r="263" ht="15.75" customHeight="1" s="91"/>
    <row r="264" ht="15.75" customHeight="1" s="91"/>
    <row r="265" ht="15.75" customHeight="1" s="91"/>
    <row r="266" ht="15.75" customHeight="1" s="91"/>
    <row r="267" ht="15.75" customHeight="1" s="91"/>
    <row r="268" ht="15.75" customHeight="1" s="91"/>
    <row r="269" ht="15.75" customHeight="1" s="91"/>
    <row r="270" ht="15.75" customHeight="1" s="91"/>
    <row r="271" ht="15.75" customHeight="1" s="91"/>
    <row r="272" ht="15.75" customHeight="1" s="91"/>
    <row r="273" ht="15.75" customHeight="1" s="91"/>
    <row r="274" ht="15.75" customHeight="1" s="91"/>
    <row r="275" ht="15.75" customHeight="1" s="91"/>
    <row r="276" ht="15.75" customHeight="1" s="91"/>
    <row r="277" ht="15.75" customHeight="1" s="91"/>
    <row r="278" ht="15.75" customHeight="1" s="91"/>
    <row r="279" ht="15.75" customHeight="1" s="91"/>
    <row r="280" ht="15.75" customHeight="1" s="91"/>
    <row r="281" ht="15.75" customHeight="1" s="91"/>
    <row r="282" ht="15.75" customHeight="1" s="91"/>
    <row r="283" ht="15.75" customHeight="1" s="91"/>
    <row r="284" ht="15.75" customHeight="1" s="91"/>
    <row r="285" ht="15.75" customHeight="1" s="91"/>
    <row r="286" ht="15.75" customHeight="1" s="91"/>
    <row r="287" ht="15.75" customHeight="1" s="91"/>
    <row r="288" ht="15.75" customHeight="1" s="91"/>
    <row r="289" ht="15.75" customHeight="1" s="91"/>
    <row r="290" ht="15.75" customHeight="1" s="91"/>
    <row r="291" ht="15.75" customHeight="1" s="91"/>
    <row r="292" ht="15.75" customHeight="1" s="91"/>
    <row r="293" ht="15.75" customHeight="1" s="91"/>
    <row r="294" ht="15.75" customHeight="1" s="91"/>
    <row r="295" ht="15.75" customHeight="1" s="91"/>
    <row r="296" ht="15.75" customHeight="1" s="91"/>
    <row r="297" ht="15.75" customHeight="1" s="91"/>
    <row r="298" ht="15.75" customHeight="1" s="91"/>
    <row r="299" ht="15.75" customHeight="1" s="91"/>
    <row r="300" ht="15.75" customHeight="1" s="91"/>
    <row r="301" ht="15.75" customHeight="1" s="91"/>
    <row r="302" ht="15.75" customHeight="1" s="91"/>
    <row r="303" ht="15.75" customHeight="1" s="91"/>
    <row r="304" ht="15.75" customHeight="1" s="91"/>
    <row r="305" ht="15.75" customHeight="1" s="91"/>
    <row r="306" ht="15.75" customHeight="1" s="91"/>
    <row r="307" ht="15.75" customHeight="1" s="91"/>
    <row r="308" ht="15.75" customHeight="1" s="91"/>
    <row r="309" ht="15.75" customHeight="1" s="91"/>
    <row r="310" ht="15.75" customHeight="1" s="91"/>
    <row r="311" ht="15.75" customHeight="1" s="91"/>
    <row r="312" ht="15.75" customHeight="1" s="91"/>
    <row r="313" ht="15.75" customHeight="1" s="91"/>
    <row r="314" ht="15.75" customHeight="1" s="91"/>
    <row r="315" ht="15.75" customHeight="1" s="91"/>
    <row r="316" ht="15.75" customHeight="1" s="91"/>
    <row r="317" ht="15.75" customHeight="1" s="91"/>
    <row r="318" ht="15.75" customHeight="1" s="91"/>
    <row r="319" ht="15.75" customHeight="1" s="91"/>
    <row r="320" ht="15.75" customHeight="1" s="91"/>
    <row r="321" ht="15.75" customHeight="1" s="91"/>
    <row r="322" ht="15.75" customHeight="1" s="91"/>
    <row r="323" ht="15.75" customHeight="1" s="91"/>
    <row r="324" ht="15.75" customHeight="1" s="91"/>
    <row r="325" ht="15.75" customHeight="1" s="91"/>
    <row r="326" ht="15.75" customHeight="1" s="91"/>
    <row r="327" ht="15.75" customHeight="1" s="91"/>
    <row r="328" ht="15.75" customHeight="1" s="91"/>
    <row r="329" ht="15.75" customHeight="1" s="91"/>
    <row r="330" ht="15.75" customHeight="1" s="91"/>
    <row r="331" ht="15.75" customHeight="1" s="91"/>
    <row r="332" ht="15.75" customHeight="1" s="91"/>
    <row r="333" ht="15.75" customHeight="1" s="91"/>
    <row r="334" ht="15.75" customHeight="1" s="91"/>
    <row r="335" ht="15.75" customHeight="1" s="91"/>
    <row r="336" ht="15.75" customHeight="1" s="91"/>
    <row r="337" ht="15.75" customHeight="1" s="91"/>
    <row r="338" ht="15.75" customHeight="1" s="91"/>
    <row r="339" ht="15.75" customHeight="1" s="91"/>
    <row r="340" ht="15.75" customHeight="1" s="91"/>
    <row r="341" ht="15.75" customHeight="1" s="91"/>
    <row r="342" ht="15.75" customHeight="1" s="91"/>
    <row r="343" ht="15.75" customHeight="1" s="91"/>
    <row r="344" ht="15.75" customHeight="1" s="91"/>
    <row r="345" ht="15.75" customHeight="1" s="91"/>
    <row r="346" ht="15.75" customHeight="1" s="91"/>
    <row r="347" ht="15.75" customHeight="1" s="91"/>
    <row r="348" ht="15.75" customHeight="1" s="91"/>
    <row r="349" ht="15.75" customHeight="1" s="91"/>
    <row r="350" ht="15.75" customHeight="1" s="91"/>
    <row r="351" ht="15.75" customHeight="1" s="91"/>
    <row r="352" ht="15.75" customHeight="1" s="91"/>
    <row r="353" ht="15.75" customHeight="1" s="91"/>
    <row r="354" ht="15.75" customHeight="1" s="91"/>
    <row r="355" ht="15.75" customHeight="1" s="91"/>
    <row r="356" ht="15.75" customHeight="1" s="91"/>
    <row r="357" ht="15.75" customHeight="1" s="91"/>
    <row r="358" ht="15.75" customHeight="1" s="91"/>
    <row r="359" ht="15.75" customHeight="1" s="91"/>
    <row r="360" ht="15.75" customHeight="1" s="91"/>
    <row r="361" ht="15.75" customHeight="1" s="91"/>
    <row r="362" ht="15.75" customHeight="1" s="91"/>
    <row r="363" ht="15.75" customHeight="1" s="91"/>
    <row r="364" ht="15.75" customHeight="1" s="91"/>
    <row r="365" ht="15.75" customHeight="1" s="91"/>
    <row r="366" ht="15.75" customHeight="1" s="91"/>
    <row r="367" ht="15.75" customHeight="1" s="91"/>
    <row r="368" ht="15.75" customHeight="1" s="91"/>
    <row r="369" ht="15.75" customHeight="1" s="91"/>
    <row r="370" ht="15.75" customHeight="1" s="91"/>
    <row r="371" ht="15.75" customHeight="1" s="91"/>
    <row r="372" ht="15.75" customHeight="1" s="91"/>
    <row r="373" ht="15.75" customHeight="1" s="91"/>
    <row r="374" ht="15.75" customHeight="1" s="91"/>
    <row r="375" ht="15.75" customHeight="1" s="91"/>
    <row r="376" ht="15.75" customHeight="1" s="91"/>
    <row r="377" ht="15.75" customHeight="1" s="91"/>
    <row r="378" ht="15.75" customHeight="1" s="91"/>
    <row r="379" ht="15.75" customHeight="1" s="91"/>
    <row r="380" ht="15.75" customHeight="1" s="91"/>
    <row r="381" ht="15.75" customHeight="1" s="91"/>
    <row r="382" ht="15.75" customHeight="1" s="91"/>
    <row r="383" ht="15.75" customHeight="1" s="91"/>
    <row r="384" ht="15.75" customHeight="1" s="91"/>
    <row r="385" ht="15.75" customHeight="1" s="91"/>
    <row r="386" ht="15.75" customHeight="1" s="91"/>
    <row r="387" ht="15.75" customHeight="1" s="91"/>
    <row r="388" ht="15.75" customHeight="1" s="91"/>
    <row r="389" ht="15.75" customHeight="1" s="91"/>
    <row r="390" ht="15.75" customHeight="1" s="91"/>
    <row r="391" ht="15.75" customHeight="1" s="91"/>
    <row r="392" ht="15.75" customHeight="1" s="91"/>
    <row r="393" ht="15.75" customHeight="1" s="91"/>
    <row r="394" ht="15.75" customHeight="1" s="91"/>
    <row r="395" ht="15.75" customHeight="1" s="91"/>
    <row r="396" ht="15.75" customHeight="1" s="91"/>
    <row r="397" ht="15.75" customHeight="1" s="91"/>
    <row r="398" ht="15.75" customHeight="1" s="91"/>
    <row r="399" ht="15.75" customHeight="1" s="91"/>
    <row r="400" ht="15.75" customHeight="1" s="91"/>
    <row r="401" ht="15.75" customHeight="1" s="91"/>
    <row r="402" ht="15.75" customHeight="1" s="91"/>
    <row r="403" ht="15.75" customHeight="1" s="91"/>
    <row r="404" ht="15.75" customHeight="1" s="91"/>
    <row r="405" ht="15.75" customHeight="1" s="91"/>
    <row r="406" ht="15.75" customHeight="1" s="91"/>
    <row r="407" ht="15.75" customHeight="1" s="91"/>
    <row r="408" ht="15.75" customHeight="1" s="91"/>
    <row r="409" ht="15.75" customHeight="1" s="91"/>
    <row r="410" ht="15.75" customHeight="1" s="91"/>
    <row r="411" ht="15.75" customHeight="1" s="91"/>
    <row r="412" ht="15.75" customHeight="1" s="91"/>
    <row r="413" ht="15.75" customHeight="1" s="91"/>
    <row r="414" ht="15.75" customHeight="1" s="91"/>
    <row r="415" ht="15.75" customHeight="1" s="91"/>
    <row r="416" ht="15.75" customHeight="1" s="91"/>
    <row r="417" ht="15.75" customHeight="1" s="91"/>
    <row r="418" ht="15.75" customHeight="1" s="91"/>
    <row r="419" ht="15.75" customHeight="1" s="91"/>
    <row r="420" ht="15.75" customHeight="1" s="91"/>
    <row r="421" ht="15.75" customHeight="1" s="91"/>
    <row r="422" ht="15.75" customHeight="1" s="91"/>
    <row r="423" ht="15.75" customHeight="1" s="91"/>
    <row r="424" ht="15.75" customHeight="1" s="91"/>
    <row r="425" ht="15.75" customHeight="1" s="91"/>
    <row r="426" ht="15.75" customHeight="1" s="91"/>
    <row r="427" ht="15.75" customHeight="1" s="91"/>
    <row r="428" ht="15.75" customHeight="1" s="91"/>
    <row r="429" ht="15.75" customHeight="1" s="91"/>
    <row r="430" ht="15.75" customHeight="1" s="91"/>
    <row r="431" ht="15.75" customHeight="1" s="91"/>
    <row r="432" ht="15.75" customHeight="1" s="91"/>
    <row r="433" ht="15.75" customHeight="1" s="91"/>
    <row r="434" ht="15.75" customHeight="1" s="91"/>
    <row r="435" ht="15.75" customHeight="1" s="91"/>
    <row r="436" ht="15.75" customHeight="1" s="91"/>
    <row r="437" ht="15.75" customHeight="1" s="91"/>
    <row r="438" ht="15.75" customHeight="1" s="91"/>
    <row r="439" ht="15.75" customHeight="1" s="91"/>
    <row r="440" ht="15.75" customHeight="1" s="91"/>
    <row r="441" ht="15.75" customHeight="1" s="91"/>
    <row r="442" ht="15.75" customHeight="1" s="91"/>
    <row r="443" ht="15.75" customHeight="1" s="91"/>
    <row r="444" ht="15.75" customHeight="1" s="91"/>
    <row r="445" ht="15.75" customHeight="1" s="91"/>
    <row r="446" ht="15.75" customHeight="1" s="91"/>
    <row r="447" ht="15.75" customHeight="1" s="91"/>
    <row r="448" ht="15.75" customHeight="1" s="91"/>
    <row r="449" ht="15.75" customHeight="1" s="91"/>
    <row r="450" ht="15.75" customHeight="1" s="91"/>
    <row r="451" ht="15.75" customHeight="1" s="91"/>
    <row r="452" ht="15.75" customHeight="1" s="91"/>
    <row r="453" ht="15.75" customHeight="1" s="91"/>
    <row r="454" ht="15.75" customHeight="1" s="91"/>
    <row r="455" ht="15.75" customHeight="1" s="91"/>
    <row r="456" ht="15.75" customHeight="1" s="91"/>
    <row r="457" ht="15.75" customHeight="1" s="91"/>
    <row r="458" ht="15.75" customHeight="1" s="91"/>
    <row r="459" ht="15.75" customHeight="1" s="91"/>
    <row r="460" ht="15.75" customHeight="1" s="91"/>
    <row r="461" ht="15.75" customHeight="1" s="91"/>
    <row r="462" ht="15.75" customHeight="1" s="91"/>
    <row r="463" ht="15.75" customHeight="1" s="91"/>
    <row r="464" ht="15.75" customHeight="1" s="91"/>
    <row r="465" ht="15.75" customHeight="1" s="91"/>
    <row r="466" ht="15.75" customHeight="1" s="91"/>
    <row r="467" ht="15.75" customHeight="1" s="91"/>
    <row r="468" ht="15.75" customHeight="1" s="91"/>
    <row r="469" ht="15.75" customHeight="1" s="91"/>
    <row r="470" ht="15.75" customHeight="1" s="91"/>
    <row r="471" ht="15.75" customHeight="1" s="91"/>
    <row r="472" ht="15.75" customHeight="1" s="91"/>
    <row r="473" ht="15.75" customHeight="1" s="91"/>
    <row r="474" ht="15.75" customHeight="1" s="91"/>
    <row r="475" ht="15.75" customHeight="1" s="91"/>
    <row r="476" ht="15.75" customHeight="1" s="91"/>
    <row r="477" ht="15.75" customHeight="1" s="91"/>
    <row r="478" ht="15.75" customHeight="1" s="91"/>
    <row r="479" ht="15.75" customHeight="1" s="91"/>
    <row r="480" ht="15.75" customHeight="1" s="91"/>
    <row r="481" ht="15.75" customHeight="1" s="91"/>
    <row r="482" ht="15.75" customHeight="1" s="91"/>
    <row r="483" ht="15.75" customHeight="1" s="91"/>
    <row r="484" ht="15.75" customHeight="1" s="91"/>
    <row r="485" ht="15.75" customHeight="1" s="91"/>
    <row r="486" ht="15.75" customHeight="1" s="91"/>
    <row r="487" ht="15.75" customHeight="1" s="91"/>
    <row r="488" ht="15.75" customHeight="1" s="91"/>
    <row r="489" ht="15.75" customHeight="1" s="91"/>
    <row r="490" ht="15.75" customHeight="1" s="91"/>
    <row r="491" ht="15.75" customHeight="1" s="91"/>
    <row r="492" ht="15.75" customHeight="1" s="91"/>
    <row r="493" ht="15.75" customHeight="1" s="91"/>
    <row r="494" ht="15.75" customHeight="1" s="91"/>
    <row r="495" ht="15.75" customHeight="1" s="91"/>
    <row r="496" ht="15.75" customHeight="1" s="91"/>
    <row r="497" ht="15.75" customHeight="1" s="91"/>
    <row r="498" ht="15.75" customHeight="1" s="91"/>
    <row r="499" ht="15.75" customHeight="1" s="91"/>
    <row r="500" ht="15.75" customHeight="1" s="91"/>
    <row r="501" ht="15.75" customHeight="1" s="91"/>
    <row r="502" ht="15.75" customHeight="1" s="91"/>
    <row r="503" ht="15.75" customHeight="1" s="91"/>
    <row r="504" ht="15.75" customHeight="1" s="91"/>
    <row r="505" ht="15.75" customHeight="1" s="91"/>
    <row r="506" ht="15.75" customHeight="1" s="91"/>
    <row r="507" ht="15.75" customHeight="1" s="91"/>
    <row r="508" ht="15.75" customHeight="1" s="91"/>
    <row r="509" ht="15.75" customHeight="1" s="91"/>
    <row r="510" ht="15.75" customHeight="1" s="91"/>
    <row r="511" ht="15.75" customHeight="1" s="91"/>
    <row r="512" ht="15.75" customHeight="1" s="91"/>
    <row r="513" ht="15.75" customHeight="1" s="91"/>
    <row r="514" ht="15.75" customHeight="1" s="91"/>
    <row r="515" ht="15.75" customHeight="1" s="91"/>
    <row r="516" ht="15.75" customHeight="1" s="91"/>
    <row r="517" ht="15.75" customHeight="1" s="91"/>
    <row r="518" ht="15.75" customHeight="1" s="91"/>
    <row r="519" ht="15.75" customHeight="1" s="91"/>
    <row r="520" ht="15.75" customHeight="1" s="91"/>
    <row r="521" ht="15.75" customHeight="1" s="91"/>
    <row r="522" ht="15.75" customHeight="1" s="91"/>
    <row r="523" ht="15.75" customHeight="1" s="91"/>
    <row r="524" ht="15.75" customHeight="1" s="91"/>
    <row r="525" ht="15.75" customHeight="1" s="91"/>
    <row r="526" ht="15.75" customHeight="1" s="91"/>
    <row r="527" ht="15.75" customHeight="1" s="91"/>
    <row r="528" ht="15.75" customHeight="1" s="91"/>
    <row r="529" ht="15.75" customHeight="1" s="91"/>
    <row r="530" ht="15.75" customHeight="1" s="91"/>
    <row r="531" ht="15.75" customHeight="1" s="91"/>
    <row r="532" ht="15.75" customHeight="1" s="91"/>
    <row r="533" ht="15.75" customHeight="1" s="91"/>
    <row r="534" ht="15.75" customHeight="1" s="91"/>
    <row r="535" ht="15.75" customHeight="1" s="91"/>
    <row r="536" ht="15.75" customHeight="1" s="91"/>
    <row r="537" ht="15.75" customHeight="1" s="91"/>
    <row r="538" ht="15.75" customHeight="1" s="91"/>
    <row r="539" ht="15.75" customHeight="1" s="91"/>
    <row r="540" ht="15.75" customHeight="1" s="91"/>
    <row r="541" ht="15.75" customHeight="1" s="91"/>
    <row r="542" ht="15.75" customHeight="1" s="91"/>
    <row r="543" ht="15.75" customHeight="1" s="91"/>
    <row r="544" ht="15.75" customHeight="1" s="91"/>
    <row r="545" ht="15.75" customHeight="1" s="91"/>
    <row r="546" ht="15.75" customHeight="1" s="91"/>
    <row r="547" ht="15.75" customHeight="1" s="91"/>
    <row r="548" ht="15.75" customHeight="1" s="91"/>
    <row r="549" ht="15.75" customHeight="1" s="91"/>
    <row r="550" ht="15.75" customHeight="1" s="91"/>
    <row r="551" ht="15.75" customHeight="1" s="91"/>
    <row r="552" ht="15.75" customHeight="1" s="91"/>
    <row r="553" ht="15.75" customHeight="1" s="91"/>
    <row r="554" ht="15.75" customHeight="1" s="91"/>
    <row r="555" ht="15.75" customHeight="1" s="91"/>
    <row r="556" ht="15.75" customHeight="1" s="91"/>
    <row r="557" ht="15.75" customHeight="1" s="91"/>
    <row r="558" ht="15.75" customHeight="1" s="91"/>
    <row r="559" ht="15.75" customHeight="1" s="91"/>
    <row r="560" ht="15.75" customHeight="1" s="91"/>
    <row r="561" ht="15.75" customHeight="1" s="91"/>
    <row r="562" ht="15.75" customHeight="1" s="91"/>
    <row r="563" ht="15.75" customHeight="1" s="91"/>
    <row r="564" ht="15.75" customHeight="1" s="91"/>
    <row r="565" ht="15.75" customHeight="1" s="91"/>
    <row r="566" ht="15.75" customHeight="1" s="91"/>
    <row r="567" ht="15.75" customHeight="1" s="91"/>
    <row r="568" ht="15.75" customHeight="1" s="91"/>
    <row r="569" ht="15.75" customHeight="1" s="91"/>
    <row r="570" ht="15.75" customHeight="1" s="91"/>
    <row r="571" ht="15.75" customHeight="1" s="91"/>
    <row r="572" ht="15.75" customHeight="1" s="91"/>
    <row r="573" ht="15.75" customHeight="1" s="91"/>
    <row r="574" ht="15.75" customHeight="1" s="91"/>
    <row r="575" ht="15.75" customHeight="1" s="91"/>
    <row r="576" ht="15.75" customHeight="1" s="91"/>
    <row r="577" ht="15.75" customHeight="1" s="91"/>
    <row r="578" ht="15.75" customHeight="1" s="91"/>
    <row r="579" ht="15.75" customHeight="1" s="91"/>
    <row r="580" ht="15.75" customHeight="1" s="91"/>
    <row r="581" ht="15.75" customHeight="1" s="91"/>
    <row r="582" ht="15.75" customHeight="1" s="91"/>
    <row r="583" ht="15.75" customHeight="1" s="91"/>
    <row r="584" ht="15.75" customHeight="1" s="91"/>
    <row r="585" ht="15.75" customHeight="1" s="91"/>
    <row r="586" ht="15.75" customHeight="1" s="91"/>
    <row r="587" ht="15.75" customHeight="1" s="91"/>
    <row r="588" ht="15.75" customHeight="1" s="91"/>
    <row r="589" ht="15.75" customHeight="1" s="91"/>
    <row r="590" ht="15.75" customHeight="1" s="91"/>
    <row r="591" ht="15.75" customHeight="1" s="91"/>
    <row r="592" ht="15.75" customHeight="1" s="91"/>
    <row r="593" ht="15.75" customHeight="1" s="91"/>
    <row r="594" ht="15.75" customHeight="1" s="91"/>
    <row r="595" ht="15.75" customHeight="1" s="91"/>
    <row r="596" ht="15.75" customHeight="1" s="91"/>
    <row r="597" ht="15.75" customHeight="1" s="91"/>
    <row r="598" ht="15.75" customHeight="1" s="91"/>
    <row r="599" ht="15.75" customHeight="1" s="91"/>
    <row r="600" ht="15.75" customHeight="1" s="91"/>
    <row r="601" ht="15.75" customHeight="1" s="91"/>
    <row r="602" ht="15.75" customHeight="1" s="91"/>
    <row r="603" ht="15.75" customHeight="1" s="91"/>
    <row r="604" ht="15.75" customHeight="1" s="91"/>
    <row r="605" ht="15.75" customHeight="1" s="91"/>
    <row r="606" ht="15.75" customHeight="1" s="91"/>
    <row r="607" ht="15.75" customHeight="1" s="91"/>
    <row r="608" ht="15.75" customHeight="1" s="91"/>
    <row r="609" ht="15.75" customHeight="1" s="91"/>
    <row r="610" ht="15.75" customHeight="1" s="91"/>
    <row r="611" ht="15.75" customHeight="1" s="91"/>
    <row r="612" ht="15.75" customHeight="1" s="91"/>
    <row r="613" ht="15.75" customHeight="1" s="91"/>
    <row r="614" ht="15.75" customHeight="1" s="91"/>
    <row r="615" ht="15.75" customHeight="1" s="91"/>
    <row r="616" ht="15.75" customHeight="1" s="91"/>
    <row r="617" ht="15.75" customHeight="1" s="91"/>
    <row r="618" ht="15.75" customHeight="1" s="91"/>
    <row r="619" ht="15.75" customHeight="1" s="91"/>
    <row r="620" ht="15.75" customHeight="1" s="91"/>
    <row r="621" ht="15.75" customHeight="1" s="91"/>
    <row r="622" ht="15.75" customHeight="1" s="91"/>
    <row r="623" ht="15.75" customHeight="1" s="91"/>
    <row r="624" ht="15.75" customHeight="1" s="91"/>
    <row r="625" ht="15.75" customHeight="1" s="91"/>
    <row r="626" ht="15.75" customHeight="1" s="91"/>
    <row r="627" ht="15.75" customHeight="1" s="91"/>
    <row r="628" ht="15.75" customHeight="1" s="91"/>
    <row r="629" ht="15.75" customHeight="1" s="91"/>
    <row r="630" ht="15.75" customHeight="1" s="91"/>
    <row r="631" ht="15.75" customHeight="1" s="91"/>
    <row r="632" ht="15.75" customHeight="1" s="91"/>
    <row r="633" ht="15.75" customHeight="1" s="91"/>
    <row r="634" ht="15.75" customHeight="1" s="91"/>
    <row r="635" ht="15.75" customHeight="1" s="91"/>
    <row r="636" ht="15.75" customHeight="1" s="91"/>
    <row r="637" ht="15.75" customHeight="1" s="91"/>
    <row r="638" ht="15.75" customHeight="1" s="91"/>
    <row r="639" ht="15.75" customHeight="1" s="91"/>
    <row r="640" ht="15.75" customHeight="1" s="91"/>
    <row r="641" ht="15.75" customHeight="1" s="91"/>
    <row r="642" ht="15.75" customHeight="1" s="91"/>
    <row r="643" ht="15.75" customHeight="1" s="91"/>
    <row r="644" ht="15.75" customHeight="1" s="91"/>
    <row r="645" ht="15.75" customHeight="1" s="91"/>
    <row r="646" ht="15.75" customHeight="1" s="91"/>
    <row r="647" ht="15.75" customHeight="1" s="91"/>
    <row r="648" ht="15.75" customHeight="1" s="91"/>
    <row r="649" ht="15.75" customHeight="1" s="91"/>
    <row r="650" ht="15.75" customHeight="1" s="91"/>
    <row r="651" ht="15.75" customHeight="1" s="91"/>
    <row r="652" ht="15.75" customHeight="1" s="91"/>
    <row r="653" ht="15.75" customHeight="1" s="91"/>
    <row r="654" ht="15.75" customHeight="1" s="91"/>
    <row r="655" ht="15.75" customHeight="1" s="91"/>
    <row r="656" ht="15.75" customHeight="1" s="91"/>
    <row r="657" ht="15.75" customHeight="1" s="91"/>
    <row r="658" ht="15.75" customHeight="1" s="91"/>
    <row r="659" ht="15.75" customHeight="1" s="91"/>
    <row r="660" ht="15.75" customHeight="1" s="91"/>
    <row r="661" ht="15.75" customHeight="1" s="91"/>
    <row r="662" ht="15.75" customHeight="1" s="91"/>
    <row r="663" ht="15.75" customHeight="1" s="91"/>
    <row r="664" ht="15.75" customHeight="1" s="91"/>
    <row r="665" ht="15.75" customHeight="1" s="91"/>
    <row r="666" ht="15.75" customHeight="1" s="91"/>
    <row r="667" ht="15.75" customHeight="1" s="91"/>
    <row r="668" ht="15.75" customHeight="1" s="91"/>
    <row r="669" ht="15.75" customHeight="1" s="91"/>
    <row r="670" ht="15.75" customHeight="1" s="91"/>
    <row r="671" ht="15.75" customHeight="1" s="91"/>
    <row r="672" ht="15.75" customHeight="1" s="91"/>
    <row r="673" ht="15.75" customHeight="1" s="91"/>
    <row r="674" ht="15.75" customHeight="1" s="91"/>
    <row r="675" ht="15.75" customHeight="1" s="91"/>
    <row r="676" ht="15.75" customHeight="1" s="91"/>
    <row r="677" ht="15.75" customHeight="1" s="91"/>
    <row r="678" ht="15.75" customHeight="1" s="91"/>
    <row r="679" ht="15.75" customHeight="1" s="91"/>
    <row r="680" ht="15.75" customHeight="1" s="91"/>
    <row r="681" ht="15.75" customHeight="1" s="91"/>
    <row r="682" ht="15.75" customHeight="1" s="91"/>
    <row r="683" ht="15.75" customHeight="1" s="91"/>
    <row r="684" ht="15.75" customHeight="1" s="91"/>
    <row r="685" ht="15.75" customHeight="1" s="91"/>
    <row r="686" ht="15.75" customHeight="1" s="91"/>
    <row r="687" ht="15.75" customHeight="1" s="91"/>
    <row r="688" ht="15.75" customHeight="1" s="91"/>
    <row r="689" ht="15.75" customHeight="1" s="91"/>
    <row r="690" ht="15.75" customHeight="1" s="91"/>
    <row r="691" ht="15.75" customHeight="1" s="91"/>
    <row r="692" ht="15.75" customHeight="1" s="91"/>
    <row r="693" ht="15.75" customHeight="1" s="91"/>
    <row r="694" ht="15.75" customHeight="1" s="91"/>
    <row r="695" ht="15.75" customHeight="1" s="91"/>
    <row r="696" ht="15.75" customHeight="1" s="91"/>
    <row r="697" ht="15.75" customHeight="1" s="91"/>
    <row r="698" ht="15.75" customHeight="1" s="91"/>
    <row r="699" ht="15.75" customHeight="1" s="91"/>
    <row r="700" ht="15.75" customHeight="1" s="91"/>
    <row r="701" ht="15.75" customHeight="1" s="91"/>
    <row r="702" ht="15.75" customHeight="1" s="91"/>
    <row r="703" ht="15.75" customHeight="1" s="91"/>
    <row r="704" ht="15.75" customHeight="1" s="91"/>
    <row r="705" ht="15.75" customHeight="1" s="91"/>
    <row r="706" ht="15.75" customHeight="1" s="91"/>
    <row r="707" ht="15.75" customHeight="1" s="91"/>
    <row r="708" ht="15.75" customHeight="1" s="91"/>
    <row r="709" ht="15.75" customHeight="1" s="91"/>
    <row r="710" ht="15.75" customHeight="1" s="91"/>
    <row r="711" ht="15.75" customHeight="1" s="91"/>
    <row r="712" ht="15.75" customHeight="1" s="91"/>
    <row r="713" ht="15.75" customHeight="1" s="91"/>
    <row r="714" ht="15.75" customHeight="1" s="91"/>
    <row r="715" ht="15.75" customHeight="1" s="91"/>
    <row r="716" ht="15.75" customHeight="1" s="91"/>
    <row r="717" ht="15.75" customHeight="1" s="91"/>
    <row r="718" ht="15.75" customHeight="1" s="91"/>
    <row r="719" ht="15.75" customHeight="1" s="91"/>
    <row r="720" ht="15.75" customHeight="1" s="91"/>
    <row r="721" ht="15.75" customHeight="1" s="91"/>
    <row r="722" ht="15.75" customHeight="1" s="91"/>
    <row r="723" ht="15.75" customHeight="1" s="91"/>
    <row r="724" ht="15.75" customHeight="1" s="91"/>
    <row r="725" ht="15.75" customHeight="1" s="91"/>
    <row r="726" ht="15.75" customHeight="1" s="91"/>
    <row r="727" ht="15.75" customHeight="1" s="91"/>
    <row r="728" ht="15.75" customHeight="1" s="91"/>
    <row r="729" ht="15.75" customHeight="1" s="91"/>
    <row r="730" ht="15.75" customHeight="1" s="91"/>
    <row r="731" ht="15.75" customHeight="1" s="91"/>
    <row r="732" ht="15.75" customHeight="1" s="91"/>
    <row r="733" ht="15.75" customHeight="1" s="91"/>
    <row r="734" ht="15.75" customHeight="1" s="91"/>
    <row r="735" ht="15.75" customHeight="1" s="91"/>
    <row r="736" ht="15.75" customHeight="1" s="91"/>
    <row r="737" ht="15.75" customHeight="1" s="91"/>
    <row r="738" ht="15.75" customHeight="1" s="91"/>
    <row r="739" ht="15.75" customHeight="1" s="91"/>
    <row r="740" ht="15.75" customHeight="1" s="91"/>
    <row r="741" ht="15.75" customHeight="1" s="91"/>
    <row r="742" ht="15.75" customHeight="1" s="91"/>
    <row r="743" ht="15.75" customHeight="1" s="91"/>
    <row r="744" ht="15.75" customHeight="1" s="91"/>
    <row r="745" ht="15.75" customHeight="1" s="91"/>
    <row r="746" ht="15.75" customHeight="1" s="91"/>
    <row r="747" ht="15.75" customHeight="1" s="91"/>
    <row r="748" ht="15.75" customHeight="1" s="91"/>
    <row r="749" ht="15.75" customHeight="1" s="91"/>
    <row r="750" ht="15.75" customHeight="1" s="91"/>
    <row r="751" ht="15.75" customHeight="1" s="91"/>
    <row r="752" ht="15.75" customHeight="1" s="91"/>
    <row r="753" ht="15.75" customHeight="1" s="91"/>
    <row r="754" ht="15.75" customHeight="1" s="91"/>
    <row r="755" ht="15.75" customHeight="1" s="91"/>
    <row r="756" ht="15.75" customHeight="1" s="91"/>
    <row r="757" ht="15.75" customHeight="1" s="91"/>
    <row r="758" ht="15.75" customHeight="1" s="91"/>
    <row r="759" ht="15.75" customHeight="1" s="91"/>
    <row r="760" ht="15.75" customHeight="1" s="91"/>
    <row r="761" ht="15.75" customHeight="1" s="91"/>
    <row r="762" ht="15.75" customHeight="1" s="91"/>
    <row r="763" ht="15.75" customHeight="1" s="91"/>
    <row r="764" ht="15.75" customHeight="1" s="91"/>
    <row r="765" ht="15.75" customHeight="1" s="91"/>
    <row r="766" ht="15.75" customHeight="1" s="91"/>
    <row r="767" ht="15.75" customHeight="1" s="91"/>
    <row r="768" ht="15.75" customHeight="1" s="91"/>
    <row r="769" ht="15.75" customHeight="1" s="91"/>
    <row r="770" ht="15.75" customHeight="1" s="91"/>
    <row r="771" ht="15.75" customHeight="1" s="91"/>
    <row r="772" ht="15.75" customHeight="1" s="91"/>
    <row r="773" ht="15.75" customHeight="1" s="91"/>
    <row r="774" ht="15.75" customHeight="1" s="91"/>
    <row r="775" ht="15.75" customHeight="1" s="91"/>
    <row r="776" ht="15.75" customHeight="1" s="91"/>
    <row r="777" ht="15.75" customHeight="1" s="91"/>
    <row r="778" ht="15.75" customHeight="1" s="91"/>
    <row r="779" ht="15.75" customHeight="1" s="91"/>
    <row r="780" ht="15.75" customHeight="1" s="91"/>
    <row r="781" ht="15.75" customHeight="1" s="91"/>
    <row r="782" ht="15.75" customHeight="1" s="91"/>
    <row r="783" ht="15.75" customHeight="1" s="91"/>
    <row r="784" ht="15.75" customHeight="1" s="91"/>
    <row r="785" ht="15.75" customHeight="1" s="91"/>
    <row r="786" ht="15.75" customHeight="1" s="91"/>
    <row r="787" ht="15.75" customHeight="1" s="91"/>
    <row r="788" ht="15.75" customHeight="1" s="91"/>
    <row r="789" ht="15.75" customHeight="1" s="91"/>
    <row r="790" ht="15.75" customHeight="1" s="91"/>
    <row r="791" ht="15.75" customHeight="1" s="91"/>
    <row r="792" ht="15.75" customHeight="1" s="91"/>
    <row r="793" ht="15.75" customHeight="1" s="91"/>
    <row r="794" ht="15.75" customHeight="1" s="91"/>
    <row r="795" ht="15.75" customHeight="1" s="91"/>
    <row r="796" ht="15.75" customHeight="1" s="91"/>
    <row r="797" ht="15.75" customHeight="1" s="91"/>
    <row r="798" ht="15.75" customHeight="1" s="91"/>
    <row r="799" ht="15.75" customHeight="1" s="91"/>
    <row r="800" ht="15.75" customHeight="1" s="91"/>
    <row r="801" ht="15.75" customHeight="1" s="91"/>
    <row r="802" ht="15.75" customHeight="1" s="91"/>
    <row r="803" ht="15.75" customHeight="1" s="91"/>
    <row r="804" ht="15.75" customHeight="1" s="91"/>
    <row r="805" ht="15.75" customHeight="1" s="91"/>
    <row r="806" ht="15.75" customHeight="1" s="91"/>
    <row r="807" ht="15.75" customHeight="1" s="91"/>
    <row r="808" ht="15.75" customHeight="1" s="91"/>
    <row r="809" ht="15.75" customHeight="1" s="91"/>
    <row r="810" ht="15.75" customHeight="1" s="91"/>
    <row r="811" ht="15.75" customHeight="1" s="91"/>
    <row r="812" ht="15.75" customHeight="1" s="91"/>
    <row r="813" ht="15.75" customHeight="1" s="91"/>
    <row r="814" ht="15.75" customHeight="1" s="91"/>
    <row r="815" ht="15.75" customHeight="1" s="91"/>
    <row r="816" ht="15.75" customHeight="1" s="91"/>
    <row r="817" ht="15.75" customHeight="1" s="91"/>
    <row r="818" ht="15.75" customHeight="1" s="91"/>
    <row r="819" ht="15.75" customHeight="1" s="91"/>
    <row r="820" ht="15.75" customHeight="1" s="91"/>
    <row r="821" ht="15.75" customHeight="1" s="91"/>
    <row r="822" ht="15.75" customHeight="1" s="91"/>
    <row r="823" ht="15.75" customHeight="1" s="91"/>
    <row r="824" ht="15.75" customHeight="1" s="91"/>
    <row r="825" ht="15.75" customHeight="1" s="91"/>
    <row r="826" ht="15.75" customHeight="1" s="91"/>
    <row r="827" ht="15.75" customHeight="1" s="91"/>
    <row r="828" ht="15.75" customHeight="1" s="91"/>
    <row r="829" ht="15.75" customHeight="1" s="91"/>
    <row r="830" ht="15.75" customHeight="1" s="91"/>
    <row r="831" ht="15.75" customHeight="1" s="91"/>
    <row r="832" ht="15.75" customHeight="1" s="91"/>
    <row r="833" ht="15.75" customHeight="1" s="91"/>
    <row r="834" ht="15.75" customHeight="1" s="91"/>
    <row r="835" ht="15.75" customHeight="1" s="91"/>
    <row r="836" ht="15.75" customHeight="1" s="91"/>
    <row r="837" ht="15.75" customHeight="1" s="91"/>
    <row r="838" ht="15.75" customHeight="1" s="91"/>
    <row r="839" ht="15.75" customHeight="1" s="91"/>
    <row r="840" ht="15.75" customHeight="1" s="91"/>
    <row r="841" ht="15.75" customHeight="1" s="91"/>
    <row r="842" ht="15.75" customHeight="1" s="91"/>
    <row r="843" ht="15.75" customHeight="1" s="91"/>
    <row r="844" ht="15.75" customHeight="1" s="91"/>
    <row r="845" ht="15.75" customHeight="1" s="91"/>
    <row r="846" ht="15.75" customHeight="1" s="91"/>
    <row r="847" ht="15.75" customHeight="1" s="91"/>
    <row r="848" ht="15.75" customHeight="1" s="91"/>
    <row r="849" ht="15.75" customHeight="1" s="91"/>
    <row r="850" ht="15.75" customHeight="1" s="91"/>
    <row r="851" ht="15.75" customHeight="1" s="91"/>
    <row r="852" ht="15.75" customHeight="1" s="91"/>
    <row r="853" ht="15.75" customHeight="1" s="91"/>
    <row r="854" ht="15.75" customHeight="1" s="91"/>
    <row r="855" ht="15.75" customHeight="1" s="91"/>
    <row r="856" ht="15.75" customHeight="1" s="91"/>
    <row r="857" ht="15.75" customHeight="1" s="91"/>
    <row r="858" ht="15.75" customHeight="1" s="91"/>
    <row r="859" ht="15.75" customHeight="1" s="91"/>
    <row r="860" ht="15.75" customHeight="1" s="91"/>
    <row r="861" ht="15.75" customHeight="1" s="91"/>
    <row r="862" ht="15.75" customHeight="1" s="91"/>
    <row r="863" ht="15.75" customHeight="1" s="91"/>
    <row r="864" ht="15.75" customHeight="1" s="91"/>
    <row r="865" ht="15.75" customHeight="1" s="91"/>
    <row r="866" ht="15.75" customHeight="1" s="91"/>
    <row r="867" ht="15.75" customHeight="1" s="91"/>
    <row r="868" ht="15.75" customHeight="1" s="91"/>
    <row r="869" ht="15.75" customHeight="1" s="91"/>
    <row r="870" ht="15.75" customHeight="1" s="91"/>
    <row r="871" ht="15.75" customHeight="1" s="91"/>
    <row r="872" ht="15.75" customHeight="1" s="91"/>
    <row r="873" ht="15.75" customHeight="1" s="91"/>
    <row r="874" ht="15.75" customHeight="1" s="91"/>
    <row r="875" ht="15.75" customHeight="1" s="91"/>
    <row r="876" ht="15.75" customHeight="1" s="91"/>
    <row r="877" ht="15.75" customHeight="1" s="91"/>
    <row r="878" ht="15.75" customHeight="1" s="91"/>
    <row r="879" ht="15.75" customHeight="1" s="91"/>
    <row r="880" ht="15.75" customHeight="1" s="91"/>
    <row r="881" ht="15.75" customHeight="1" s="91"/>
    <row r="882" ht="15.75" customHeight="1" s="91"/>
    <row r="883" ht="15.75" customHeight="1" s="91"/>
    <row r="884" ht="15.75" customHeight="1" s="91"/>
    <row r="885" ht="15.75" customHeight="1" s="91"/>
    <row r="886" ht="15.75" customHeight="1" s="91"/>
    <row r="887" ht="15.75" customHeight="1" s="91"/>
    <row r="888" ht="15.75" customHeight="1" s="91"/>
    <row r="889" ht="15.75" customHeight="1" s="91"/>
    <row r="890" ht="15.75" customHeight="1" s="91"/>
    <row r="891" ht="15.75" customHeight="1" s="91"/>
    <row r="892" ht="15.75" customHeight="1" s="91"/>
    <row r="893" ht="15.75" customHeight="1" s="91"/>
    <row r="894" ht="15.75" customHeight="1" s="91"/>
    <row r="895" ht="15.75" customHeight="1" s="91"/>
    <row r="896" ht="15.75" customHeight="1" s="91"/>
    <row r="897" ht="15.75" customHeight="1" s="91"/>
    <row r="898" ht="15.75" customHeight="1" s="91"/>
    <row r="899" ht="15.75" customHeight="1" s="91"/>
    <row r="900" ht="15.75" customHeight="1" s="91"/>
    <row r="901" ht="15.75" customHeight="1" s="91"/>
    <row r="902" ht="15.75" customHeight="1" s="91"/>
    <row r="903" ht="15.75" customHeight="1" s="91"/>
    <row r="904" ht="15.75" customHeight="1" s="91"/>
    <row r="905" ht="15.75" customHeight="1" s="91"/>
    <row r="906" ht="15.75" customHeight="1" s="91"/>
    <row r="907" ht="15.75" customHeight="1" s="91"/>
    <row r="908" ht="15.75" customHeight="1" s="91"/>
    <row r="909" ht="15.75" customHeight="1" s="91"/>
    <row r="910" ht="15.75" customHeight="1" s="91"/>
    <row r="911" ht="15.75" customHeight="1" s="91"/>
    <row r="912" ht="15.75" customHeight="1" s="91"/>
    <row r="913" ht="15.75" customHeight="1" s="91"/>
    <row r="914" ht="15.75" customHeight="1" s="91"/>
    <row r="915" ht="15.75" customHeight="1" s="91"/>
    <row r="916" ht="15.75" customHeight="1" s="91"/>
    <row r="917" ht="15.75" customHeight="1" s="91"/>
    <row r="918" ht="15.75" customHeight="1" s="91"/>
    <row r="919" ht="15.75" customHeight="1" s="91"/>
    <row r="920" ht="15.75" customHeight="1" s="91"/>
    <row r="921" ht="15.75" customHeight="1" s="91"/>
    <row r="922" ht="15.75" customHeight="1" s="91"/>
    <row r="923" ht="15.75" customHeight="1" s="91"/>
    <row r="924" ht="15.75" customHeight="1" s="91"/>
    <row r="925" ht="15.75" customHeight="1" s="91"/>
    <row r="926" ht="15.75" customHeight="1" s="91"/>
    <row r="927" ht="15.75" customHeight="1" s="91"/>
    <row r="928" ht="15.75" customHeight="1" s="91"/>
    <row r="929" ht="15.75" customHeight="1" s="91"/>
    <row r="930" ht="15.75" customHeight="1" s="91"/>
    <row r="931" ht="15.75" customHeight="1" s="91"/>
    <row r="932" ht="15.75" customHeight="1" s="91"/>
    <row r="933" ht="15.75" customHeight="1" s="91"/>
    <row r="934" ht="15.75" customHeight="1" s="91"/>
    <row r="935" ht="15.75" customHeight="1" s="91"/>
    <row r="936" ht="15.75" customHeight="1" s="91"/>
    <row r="937" ht="15.75" customHeight="1" s="91"/>
    <row r="938" ht="15.75" customHeight="1" s="91"/>
    <row r="939" ht="15.75" customHeight="1" s="91"/>
    <row r="940" ht="15.75" customHeight="1" s="91"/>
    <row r="941" ht="15.75" customHeight="1" s="91"/>
    <row r="942" ht="15.75" customHeight="1" s="91"/>
    <row r="943" ht="15.75" customHeight="1" s="91"/>
    <row r="944" ht="15.75" customHeight="1" s="91"/>
    <row r="945" ht="15.75" customHeight="1" s="91"/>
    <row r="946" ht="15.75" customHeight="1" s="91"/>
    <row r="947" ht="15.75" customHeight="1" s="91"/>
    <row r="948" ht="15.75" customHeight="1" s="91"/>
    <row r="949" ht="15.75" customHeight="1" s="91"/>
    <row r="950" ht="15.75" customHeight="1" s="91"/>
    <row r="951" ht="15.75" customHeight="1" s="91"/>
    <row r="952" ht="15.75" customHeight="1" s="91"/>
    <row r="953" ht="15.75" customHeight="1" s="91"/>
    <row r="954" ht="15.75" customHeight="1" s="91"/>
    <row r="955" ht="15.75" customHeight="1" s="91"/>
    <row r="956" ht="15.75" customHeight="1" s="91"/>
    <row r="957" ht="15.75" customHeight="1" s="91"/>
    <row r="958" ht="15.75" customHeight="1" s="91"/>
    <row r="959" ht="15.75" customHeight="1" s="91"/>
    <row r="960" ht="15.75" customHeight="1" s="91"/>
    <row r="961" ht="15.75" customHeight="1" s="91"/>
    <row r="962" ht="15.75" customHeight="1" s="91"/>
    <row r="963" ht="15.75" customHeight="1" s="91"/>
    <row r="964" ht="15.75" customHeight="1" s="91"/>
    <row r="965" ht="15.75" customHeight="1" s="91"/>
    <row r="966" ht="15.75" customHeight="1" s="91"/>
    <row r="967" ht="15.75" customHeight="1" s="91"/>
    <row r="968" ht="15.75" customHeight="1" s="91"/>
    <row r="969" ht="15.75" customHeight="1" s="91"/>
    <row r="970" ht="15.75" customHeight="1" s="91"/>
    <row r="971" ht="15.75" customHeight="1" s="91"/>
    <row r="972" ht="15.75" customHeight="1" s="91"/>
    <row r="973" ht="15.75" customHeight="1" s="91"/>
    <row r="974" ht="15.75" customHeight="1" s="91"/>
    <row r="975" ht="15.75" customHeight="1" s="91"/>
    <row r="976" ht="15.75" customHeight="1" s="91"/>
    <row r="977" ht="15.75" customHeight="1" s="91"/>
    <row r="978" ht="15.75" customHeight="1" s="91"/>
    <row r="979" ht="15.75" customHeight="1" s="91"/>
    <row r="980" ht="15.75" customHeight="1" s="91"/>
    <row r="981" ht="15.75" customHeight="1" s="91"/>
    <row r="982" ht="15.75" customHeight="1" s="91"/>
    <row r="983" ht="15.75" customHeight="1" s="91"/>
    <row r="984" ht="15.75" customHeight="1" s="91"/>
    <row r="985" ht="15.75" customHeight="1" s="91"/>
    <row r="986" ht="15.75" customHeight="1" s="91"/>
    <row r="987" ht="15.75" customHeight="1" s="91"/>
    <row r="988" ht="15.75" customHeight="1" s="91"/>
    <row r="989" ht="15.75" customHeight="1" s="91"/>
    <row r="990" ht="15.75" customHeight="1" s="91"/>
    <row r="991" ht="15.75" customHeight="1" s="91"/>
    <row r="992" ht="15.75" customHeight="1" s="91"/>
    <row r="993" ht="15.75" customHeight="1" s="91"/>
    <row r="994" ht="15.75" customHeight="1" s="91"/>
    <row r="995" ht="15.75" customHeight="1" s="91"/>
    <row r="996" ht="15.75" customHeight="1" s="91"/>
    <row r="997" ht="15.75" customHeight="1" s="91"/>
    <row r="998" ht="15.75" customHeight="1" s="91"/>
    <row r="999" ht="15.75" customHeight="1" s="91"/>
    <row r="1000" ht="15.75" customHeight="1" s="91"/>
    <row r="1001" ht="15.75" customHeight="1" s="91"/>
  </sheetData>
  <mergeCells count="7">
    <mergeCell ref="A1:J1"/>
    <mergeCell ref="A31:J31"/>
    <mergeCell ref="A4:D4"/>
    <mergeCell ref="A3:J3"/>
    <mergeCell ref="A15:J15"/>
    <mergeCell ref="A2:J2"/>
    <mergeCell ref="F4:J4"/>
  </mergeCells>
  <conditionalFormatting sqref="H13">
    <cfRule type="containsText" priority="1" operator="containsText" dxfId="0" stopIfTrue="1" text="INCOMPLETE">
      <formula>NOT(ISERROR(SEARCH(("INCOMPLETE"),(H13))))</formula>
    </cfRule>
  </conditionalFormatting>
  <conditionalFormatting sqref="C35">
    <cfRule type="containsText" priority="2" operator="containsText" dxfId="0" stopIfTrue="1" text="CHECK">
      <formula>NOT(ISERROR(SEARCH(("CHECK"),(C35))))</formula>
    </cfRule>
    <cfRule type="cellIs" priority="3" operator="equal" dxfId="1" stopIfTrue="1">
      <formula>"READY"</formula>
    </cfRule>
  </conditionalFormatting>
  <conditionalFormatting sqref="C32">
    <cfRule type="containsText" priority="4" operator="containsText" dxfId="0" stopIfTrue="1" text="ADJUST">
      <formula>NOT(ISERROR(SEARCH(("ADJUST"),(C32))))</formula>
    </cfRule>
    <cfRule type="containsText" priority="5" operator="containsText" dxfId="1" stopIfTrue="1" text="BALANCED">
      <formula>NOT(ISERROR(SEARCH(("BALANCED"),(C32))))</formula>
    </cfRule>
  </conditionalFormatting>
  <conditionalFormatting sqref="H9">
    <cfRule type="containsText" priority="6" operator="containsText" dxfId="0" stopIfTrue="1" text="ADJUST">
      <formula>NOT(ISERROR(SEARCH(("ADJUST"),(H9))))</formula>
    </cfRule>
    <cfRule type="containsText" priority="7" operator="containsText" dxfId="1" stopIfTrue="1" text="BALANCED">
      <formula>NOT(ISERROR(SEARCH(("BALANCED"),(H9))))</formula>
    </cfRule>
  </conditionalFormatting>
  <dataValidations count="8">
    <dataValidation sqref="B17:B28" showDropDown="0" showInputMessage="0" showErrorMessage="1" allowBlank="1" type="decimal">
      <formula1>0.0</formula1>
      <formula2>3.0</formula2>
    </dataValidation>
    <dataValidation sqref="C13" showDropDown="0" showInputMessage="0" showErrorMessage="1" allowBlank="1" type="list">
      <formula1>"Manual,Historical"</formula1>
    </dataValidation>
    <dataValidation sqref="C6" showDropDown="0" showInputMessage="0" showErrorMessage="1" allowBlank="1" type="decimal">
      <formula1>2000.0</formula1>
      <formula2>2100.0</formula2>
    </dataValidation>
    <dataValidation sqref="H12" showDropDown="0" showInputMessage="0" showErrorMessage="1" allowBlank="1" type="custom">
      <formula1>AND(H12&gt;=H11,H12&lt;=1)</formula1>
    </dataValidation>
    <dataValidation sqref="H5:H7 H11" showDropDown="0" showInputMessage="0" showErrorMessage="1" allowBlank="1" type="decimal">
      <formula1>0.0</formula1>
      <formula2>1.0</formula2>
    </dataValidation>
    <dataValidation sqref="C7 C9:C10 C12 H10" showDropDown="0" showInputMessage="0" showErrorMessage="1" allowBlank="1" type="decimal" operator="greaterThanOrEqual">
      <formula1>0.0</formula1>
    </dataValidation>
    <dataValidation sqref="C11" showDropDown="0" showInputMessage="0" showErrorMessage="1" allowBlank="1" type="custom">
      <formula1>AND(C11&gt;=0,MOD(C11,1)=0)</formula1>
    </dataValidation>
    <dataValidation sqref="C14 H14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A3" r:id="rId1"/>
  </hyperlinks>
  <pageMargins left="0.7" right="0.7" top="0.75" bottom="0.75" header="0" footer="0"/>
  <pageSetup orientation="landscape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3"/>
  <sheetViews>
    <sheetView showGridLines="0" workbookViewId="0">
      <pane ySplit="4" topLeftCell="A5" activePane="bottomLeft" state="frozen"/>
      <selection pane="bottomLeft" activeCell="B6" sqref="B6"/>
    </sheetView>
  </sheetViews>
  <sheetFormatPr baseColWidth="8" defaultColWidth="12.63" defaultRowHeight="15" customHeight="1"/>
  <cols>
    <col width="12" customWidth="1" style="91" min="1" max="9"/>
    <col width="15" customWidth="1" style="91" min="10" max="10"/>
    <col width="12" customWidth="1" style="91" min="11" max="11"/>
    <col width="12" customWidth="1" style="91" min="12" max="12"/>
    <col width="12" customWidth="1" style="91" min="13" max="13"/>
    <col width="12" customWidth="1" style="91" min="14" max="14"/>
    <col width="12" customWidth="1" style="91" min="15" max="15"/>
    <col width="8.630000000000001" customWidth="1" style="91" min="16" max="26"/>
  </cols>
  <sheetData>
    <row r="1" ht="28.5" customHeight="1" s="91">
      <c r="A1" s="54" t="inlineStr">
        <is>
          <t>HVAC REVENUE &amp; CASH-FLOW DECISION ENGINE</t>
        </is>
      </c>
    </row>
    <row r="2" ht="22.5" customHeight="1" s="91">
      <c r="A2" s="56" t="inlineStr">
        <is>
          <t>See cash risk, recurring-revenue needs, and safe hiring or purchase capacity at a glance.</t>
        </is>
      </c>
    </row>
    <row r="3" ht="16.5" customHeight="1" s="91">
      <c r="A3" s="57" t="n"/>
      <c r="B3" s="57" t="n"/>
      <c r="C3" s="57" t="n"/>
      <c r="D3" s="57" t="n"/>
      <c r="E3" s="57" t="n"/>
      <c r="F3" s="57" t="n"/>
      <c r="G3" s="57" t="n"/>
      <c r="H3" s="57" t="n"/>
      <c r="I3" s="57" t="n"/>
      <c r="J3" s="57" t="n"/>
      <c r="K3" s="57" t="n"/>
      <c r="L3" s="57" t="n"/>
      <c r="M3" s="57" t="n"/>
      <c r="N3" s="57" t="n"/>
      <c r="O3" s="57" t="n"/>
    </row>
    <row r="4" ht="21" customHeight="1" s="91">
      <c r="A4" s="58" t="inlineStr">
        <is>
          <t>OWNER DECISION CENTER</t>
        </is>
      </c>
    </row>
    <row r="5" ht="18.75" customHeight="1" s="91">
      <c r="A5" s="94" t="inlineStr">
        <is>
          <t>CASH RISK</t>
        </is>
      </c>
      <c r="B5" s="95" t="n"/>
      <c r="C5" s="95" t="n"/>
      <c r="D5" s="95" t="n"/>
      <c r="E5" s="96" t="n"/>
      <c r="F5" s="94" t="inlineStr">
        <is>
          <t>REVENUE FLOOR</t>
        </is>
      </c>
      <c r="G5" s="95" t="n"/>
      <c r="H5" s="95" t="n"/>
      <c r="I5" s="95" t="n"/>
      <c r="J5" s="96" t="n"/>
      <c r="K5" s="94" t="inlineStr">
        <is>
          <t>SPENDING DECISION</t>
        </is>
      </c>
      <c r="L5" s="95" t="n"/>
      <c r="M5" s="95" t="n"/>
      <c r="N5" s="95" t="n"/>
      <c r="O5" s="96" t="n"/>
    </row>
    <row r="6" ht="16.5" customHeight="1" s="91">
      <c r="A6" s="97" t="inlineStr">
        <is>
          <t>Lowest Projected Cash</t>
        </is>
      </c>
      <c r="B6" s="98" t="n"/>
      <c r="C6" s="98" t="n"/>
      <c r="D6" s="99" t="n"/>
      <c r="E6" s="100">
        <f>MIN('Monthly Inputs'!B100:M100)</f>
        <v/>
      </c>
      <c r="F6" s="97" t="inlineStr">
        <is>
          <t>Agreements Needed to Break Even</t>
        </is>
      </c>
      <c r="G6" s="98" t="n"/>
      <c r="H6" s="98" t="n"/>
      <c r="I6" s="99" t="n"/>
      <c r="J6" s="66">
        <f>'Monthly Inputs'!N29</f>
        <v/>
      </c>
      <c r="K6" s="97" t="inlineStr">
        <is>
          <t>Decision Start Month</t>
        </is>
      </c>
      <c r="L6" s="98" t="n"/>
      <c r="M6" s="98" t="n"/>
      <c r="N6" s="99" t="n"/>
      <c r="O6" s="67" t="inlineStr">
        <is>
          <t>January</t>
        </is>
      </c>
    </row>
    <row r="7" ht="16.5" customHeight="1" s="91">
      <c r="A7" s="97" t="inlineStr">
        <is>
          <t>Lowest Cash Month</t>
        </is>
      </c>
      <c r="B7" s="98" t="n"/>
      <c r="C7" s="98" t="n"/>
      <c r="D7" s="99" t="n"/>
      <c r="E7" s="69">
        <f>INDEX('Monthly Inputs'!B4:M4,1,MATCH(E6,'Monthly Inputs'!B100:M100,0))</f>
        <v/>
      </c>
      <c r="F7" s="97" t="inlineStr">
        <is>
          <t>Month That Sets the Need</t>
        </is>
      </c>
      <c r="G7" s="98" t="n"/>
      <c r="H7" s="98" t="n"/>
      <c r="I7" s="99" t="n"/>
      <c r="J7" s="69">
        <f>IF(J6=0,"None",INDEX('Monthly Inputs'!B4:M4,1,MATCH(J6,'Monthly Inputs'!B29:M29,0)))</f>
        <v/>
      </c>
      <c r="K7" s="97" t="inlineStr">
        <is>
          <t>Proposed Recurring Monthly Cost</t>
        </is>
      </c>
      <c r="L7" s="98" t="n"/>
      <c r="M7" s="98" t="n"/>
      <c r="N7" s="99" t="n"/>
      <c r="O7" s="100" t="n">
        <v>0</v>
      </c>
    </row>
    <row r="8" ht="16.5" customHeight="1" s="91">
      <c r="A8" s="97" t="inlineStr">
        <is>
          <t>Cash Floor</t>
        </is>
      </c>
      <c r="B8" s="98" t="n"/>
      <c r="C8" s="98" t="n"/>
      <c r="D8" s="99" t="n"/>
      <c r="E8" s="100">
        <f>'Start Here'!C10</f>
        <v/>
      </c>
      <c r="F8" s="97" t="inlineStr">
        <is>
          <t>Annual Maintenance Revenue Mix</t>
        </is>
      </c>
      <c r="G8" s="98" t="n"/>
      <c r="H8" s="98" t="n"/>
      <c r="I8" s="99" t="n"/>
      <c r="J8" s="71">
        <f>'Monthly Inputs'!N25</f>
        <v/>
      </c>
      <c r="K8" s="97" t="inlineStr">
        <is>
          <t>Proposed One-Time Purchase / Distribution</t>
        </is>
      </c>
      <c r="L8" s="98" t="n"/>
      <c r="M8" s="98" t="n"/>
      <c r="N8" s="99" t="n"/>
      <c r="O8" s="100" t="n">
        <v>0</v>
      </c>
    </row>
    <row r="9" ht="16.5" customHeight="1" s="91">
      <c r="A9" s="97" t="inlineStr">
        <is>
          <t>First Month Below Floor</t>
        </is>
      </c>
      <c r="B9" s="98" t="n"/>
      <c r="C9" s="98" t="n"/>
      <c r="D9" s="99" t="n"/>
      <c r="E9" s="69">
        <f>IFERROR(INDEX('Monthly Inputs'!B4:M4,1,MATCH(1,B103:M103,0)),"None")</f>
        <v/>
      </c>
      <c r="F9" s="97" t="inlineStr">
        <is>
          <t>Maintenance Revenue Target</t>
        </is>
      </c>
      <c r="G9" s="98" t="n"/>
      <c r="H9" s="98" t="n"/>
      <c r="I9" s="99" t="n"/>
      <c r="J9" s="69">
        <f>FIXED('Start Here'!H11*100,0)&amp;"% to "&amp;FIXED('Start Here'!H12*100,0)&amp;"%"</f>
        <v/>
      </c>
      <c r="K9" s="97" t="inlineStr">
        <is>
          <t>Maximum Safe Recurring Monthly Cost</t>
        </is>
      </c>
      <c r="L9" s="98" t="n"/>
      <c r="M9" s="98" t="n"/>
      <c r="N9" s="99" t="n"/>
      <c r="O9" s="100">
        <f>IF(MIN('Monthly Inputs'!B100:M100)&lt;'Start Here'!C10,0,MAX(0,MIN(B101:M101)))</f>
        <v/>
      </c>
    </row>
    <row r="10" ht="16.5" customHeight="1" s="91">
      <c r="A10" s="97" t="inlineStr">
        <is>
          <t>Additional Cash Required</t>
        </is>
      </c>
      <c r="B10" s="98" t="n"/>
      <c r="C10" s="98" t="n"/>
      <c r="D10" s="99" t="n"/>
      <c r="E10" s="100">
        <f>MAX(0,'Start Here'!C10-E6)</f>
        <v/>
      </c>
      <c r="F10" s="97" t="inlineStr">
        <is>
          <t>Maintenance Mix Status</t>
        </is>
      </c>
      <c r="G10" s="98" t="n"/>
      <c r="H10" s="98" t="n"/>
      <c r="I10" s="99" t="n"/>
      <c r="J10" s="69">
        <f>IF(J8&lt;'Start Here'!H11,"BELOW TARGET",IF(J8&lt;='Start Here'!H12,"ON TARGET","ABOVE TARGET"))</f>
        <v/>
      </c>
      <c r="K10" s="97" t="inlineStr">
        <is>
          <t>Maximum Safe One-Time Spend</t>
        </is>
      </c>
      <c r="L10" s="98" t="n"/>
      <c r="M10" s="98" t="n"/>
      <c r="N10" s="99" t="n"/>
      <c r="O10" s="100">
        <f>IF(MIN('Monthly Inputs'!B100:M100)&lt;'Start Here'!C10,0,MAX(0,MIN(B102:M102)))</f>
        <v/>
      </c>
    </row>
    <row r="11" ht="16.5" customHeight="1" s="91">
      <c r="A11" s="97" t="inlineStr">
        <is>
          <t>Collection Split Status</t>
        </is>
      </c>
      <c r="B11" s="98" t="n"/>
      <c r="C11" s="98" t="n"/>
      <c r="D11" s="99" t="n"/>
      <c r="E11" s="69">
        <f>'Start Here'!H9</f>
        <v/>
      </c>
      <c r="F11" s="97" t="inlineStr">
        <is>
          <t>Historical Multiplier Status</t>
        </is>
      </c>
      <c r="G11" s="98" t="n"/>
      <c r="H11" s="98" t="n"/>
      <c r="I11" s="99" t="n"/>
      <c r="J11" s="69">
        <f>History!H4</f>
        <v/>
      </c>
      <c r="K11" s="97" t="inlineStr">
        <is>
          <t>Projected Lowest Cash After Proposal</t>
        </is>
      </c>
      <c r="L11" s="98" t="n"/>
      <c r="M11" s="98" t="n"/>
      <c r="N11" s="99" t="n"/>
      <c r="O11" s="100">
        <f>MIN(B100:M100)</f>
        <v/>
      </c>
    </row>
    <row r="12" ht="16.5" customHeight="1" s="91">
      <c r="A12" s="57" t="n"/>
      <c r="B12" s="57" t="n"/>
      <c r="C12" s="57" t="n"/>
      <c r="D12" s="57" t="n"/>
      <c r="E12" s="57" t="n"/>
      <c r="F12" s="57" t="n"/>
      <c r="G12" s="57" t="n"/>
      <c r="H12" s="57" t="n"/>
      <c r="I12" s="57" t="n"/>
      <c r="J12" s="57" t="n"/>
      <c r="K12" s="97" t="inlineStr">
        <is>
          <t>Decision</t>
        </is>
      </c>
      <c r="L12" s="98" t="n"/>
      <c r="M12" s="98" t="n"/>
      <c r="N12" s="99" t="n"/>
      <c r="O12" s="72">
        <f>IF('Start Here'!C35&lt;&gt;"READY","CHECK INPUTS",IF(O11&gt;='Start Here'!C10,"SAFE","NOT SAFE"))</f>
        <v/>
      </c>
    </row>
    <row r="13" ht="16.5" customHeight="1" s="91">
      <c r="A13" s="57" t="n"/>
      <c r="B13" s="57" t="n"/>
      <c r="C13" s="57" t="n"/>
      <c r="D13" s="57" t="n"/>
      <c r="E13" s="57" t="n"/>
      <c r="F13" s="57" t="n"/>
      <c r="G13" s="57" t="n"/>
      <c r="H13" s="57" t="n"/>
      <c r="I13" s="57" t="n"/>
      <c r="J13" s="57" t="n"/>
      <c r="K13" s="97" t="inlineStr">
        <is>
          <t>Earliest Safe Start Month</t>
        </is>
      </c>
      <c r="L13" s="98" t="n"/>
      <c r="M13" s="98" t="n"/>
      <c r="N13" s="99" t="n"/>
      <c r="O13" s="72">
        <f>IF(MIN('Monthly Inputs'!B100:M100)&lt;'Start Here'!C10,"NOT SAFE THIS YEAR",IFERROR(INDEX(A105:A116,MATCH(1,C105:C116,0)),"NOT SAFE THIS YEAR"))</f>
        <v/>
      </c>
    </row>
    <row r="14" ht="16.5" customHeight="1" s="91">
      <c r="A14" s="57" t="n"/>
      <c r="B14" s="57" t="n"/>
      <c r="C14" s="57" t="n"/>
      <c r="D14" s="57" t="n"/>
      <c r="E14" s="57" t="n"/>
      <c r="F14" s="57" t="n"/>
      <c r="G14" s="57" t="n"/>
      <c r="H14" s="57" t="n"/>
      <c r="I14" s="57" t="n"/>
      <c r="J14" s="57" t="n"/>
      <c r="K14" s="57" t="n"/>
      <c r="L14" s="57" t="n"/>
      <c r="M14" s="57" t="n"/>
      <c r="N14" s="57" t="n"/>
      <c r="O14" s="57" t="n"/>
    </row>
    <row r="15" ht="16.5" customHeight="1" s="91">
      <c r="A15" s="57" t="n"/>
      <c r="B15" s="57" t="n"/>
      <c r="C15" s="57" t="n"/>
      <c r="D15" s="57" t="n"/>
      <c r="E15" s="57" t="n"/>
      <c r="F15" s="57" t="n"/>
      <c r="G15" s="57" t="n"/>
      <c r="H15" s="57" t="n"/>
      <c r="I15" s="57" t="n"/>
      <c r="J15" s="57" t="n"/>
      <c r="K15" s="57" t="n"/>
      <c r="L15" s="57" t="n"/>
      <c r="M15" s="57" t="n"/>
      <c r="N15" s="57" t="n"/>
      <c r="O15" s="57" t="n"/>
    </row>
    <row r="16" ht="21" customHeight="1" s="91">
      <c r="A16" s="58" t="inlineStr">
        <is>
          <t>FINANCIAL SNAPSHOT</t>
        </is>
      </c>
    </row>
    <row r="17" ht="21" customHeight="1" s="91">
      <c r="A17" s="101" t="inlineStr">
        <is>
          <t>Annual Revenue Goal</t>
        </is>
      </c>
      <c r="B17" s="95" t="n"/>
      <c r="C17" s="96" t="n"/>
      <c r="D17" s="101" t="inlineStr">
        <is>
          <t>Projected Revenue Billed</t>
        </is>
      </c>
      <c r="E17" s="95" t="n"/>
      <c r="F17" s="96" t="n"/>
      <c r="G17" s="101" t="inlineStr">
        <is>
          <t>Projected Cash Collected</t>
        </is>
      </c>
      <c r="H17" s="95" t="n"/>
      <c r="I17" s="96" t="n"/>
      <c r="J17" s="101" t="inlineStr">
        <is>
          <t>Projected Operating Profit</t>
        </is>
      </c>
      <c r="K17" s="95" t="n"/>
      <c r="L17" s="96" t="n"/>
      <c r="M17" s="101" t="inlineStr">
        <is>
          <t>Ending Cash Balance</t>
        </is>
      </c>
      <c r="N17" s="95" t="n"/>
      <c r="O17" s="96" t="n"/>
    </row>
    <row r="18" ht="21" customHeight="1" s="91">
      <c r="A18" s="102">
        <f>'Start Here'!C7</f>
        <v/>
      </c>
      <c r="B18" s="103" t="n"/>
      <c r="C18" s="104" t="n"/>
      <c r="D18" s="102">
        <f>'Monthly Inputs'!N16</f>
        <v/>
      </c>
      <c r="E18" s="103" t="n"/>
      <c r="F18" s="104" t="n"/>
      <c r="G18" s="102">
        <f>'Monthly Inputs'!N94</f>
        <v/>
      </c>
      <c r="H18" s="103" t="n"/>
      <c r="I18" s="104" t="n"/>
      <c r="J18" s="102">
        <f>'Monthly Inputs'!N75</f>
        <v/>
      </c>
      <c r="K18" s="103" t="n"/>
      <c r="L18" s="104" t="n"/>
      <c r="M18" s="102">
        <f>'Monthly Inputs'!N100</f>
        <v/>
      </c>
      <c r="N18" s="103" t="n"/>
      <c r="O18" s="104" t="n"/>
    </row>
    <row r="19" ht="21" customHeight="1" s="91">
      <c r="A19" s="105" t="n"/>
      <c r="B19" s="106" t="n"/>
      <c r="C19" s="107" t="n"/>
      <c r="D19" s="105" t="n"/>
      <c r="E19" s="106" t="n"/>
      <c r="F19" s="107" t="n"/>
      <c r="G19" s="105" t="n"/>
      <c r="H19" s="106" t="n"/>
      <c r="I19" s="107" t="n"/>
      <c r="J19" s="105" t="n"/>
      <c r="K19" s="106" t="n"/>
      <c r="L19" s="107" t="n"/>
      <c r="M19" s="105" t="n"/>
      <c r="N19" s="106" t="n"/>
      <c r="O19" s="107" t="n"/>
    </row>
    <row r="20" ht="16.5" customHeight="1" s="91">
      <c r="A20" s="57" t="n"/>
      <c r="B20" s="57" t="n"/>
      <c r="C20" s="57" t="n"/>
      <c r="D20" s="57" t="n"/>
      <c r="E20" s="57" t="n"/>
      <c r="F20" s="57" t="n"/>
      <c r="G20" s="57" t="n"/>
      <c r="H20" s="57" t="n"/>
      <c r="I20" s="57" t="n"/>
      <c r="J20" s="57" t="n"/>
      <c r="K20" s="57" t="n"/>
      <c r="L20" s="57" t="n"/>
      <c r="M20" s="57" t="n"/>
      <c r="N20" s="57" t="n"/>
      <c r="O20" s="57" t="n"/>
    </row>
    <row r="21" ht="21" customHeight="1" s="91">
      <c r="A21" s="101" t="inlineStr">
        <is>
          <t>Annual COGS</t>
        </is>
      </c>
      <c r="B21" s="95" t="n"/>
      <c r="C21" s="96" t="n"/>
      <c r="D21" s="101" t="inlineStr">
        <is>
          <t>Annual Operating Expenses</t>
        </is>
      </c>
      <c r="E21" s="95" t="n"/>
      <c r="F21" s="96" t="n"/>
      <c r="G21" s="101" t="inlineStr">
        <is>
          <t>Projected Gross Profit</t>
        </is>
      </c>
      <c r="H21" s="95" t="n"/>
      <c r="I21" s="96" t="n"/>
      <c r="J21" s="101" t="inlineStr">
        <is>
          <t>Lowest Projected Cash</t>
        </is>
      </c>
      <c r="K21" s="95" t="n"/>
      <c r="L21" s="96" t="n"/>
      <c r="M21" s="101" t="inlineStr">
        <is>
          <t>Additional Cash Required</t>
        </is>
      </c>
      <c r="N21" s="95" t="n"/>
      <c r="O21" s="96" t="n"/>
    </row>
    <row r="22" ht="21" customHeight="1" s="91">
      <c r="A22" s="102">
        <f>'Monthly Inputs'!N42</f>
        <v/>
      </c>
      <c r="B22" s="103" t="n"/>
      <c r="C22" s="104" t="n"/>
      <c r="D22" s="102">
        <f>'Monthly Inputs'!N74</f>
        <v/>
      </c>
      <c r="E22" s="103" t="n"/>
      <c r="F22" s="104" t="n"/>
      <c r="G22" s="102">
        <f>'Monthly Inputs'!N54</f>
        <v/>
      </c>
      <c r="H22" s="103" t="n"/>
      <c r="I22" s="104" t="n"/>
      <c r="J22" s="102">
        <f>E6</f>
        <v/>
      </c>
      <c r="K22" s="103" t="n"/>
      <c r="L22" s="104" t="n"/>
      <c r="M22" s="102">
        <f>E10</f>
        <v/>
      </c>
      <c r="N22" s="103" t="n"/>
      <c r="O22" s="104" t="n"/>
    </row>
    <row r="23" ht="21" customHeight="1" s="91">
      <c r="A23" s="105" t="n"/>
      <c r="B23" s="106" t="n"/>
      <c r="C23" s="107" t="n"/>
      <c r="D23" s="105" t="n"/>
      <c r="E23" s="106" t="n"/>
      <c r="F23" s="107" t="n"/>
      <c r="G23" s="105" t="n"/>
      <c r="H23" s="106" t="n"/>
      <c r="I23" s="107" t="n"/>
      <c r="J23" s="105" t="n"/>
      <c r="K23" s="106" t="n"/>
      <c r="L23" s="107" t="n"/>
      <c r="M23" s="105" t="n"/>
      <c r="N23" s="106" t="n"/>
      <c r="O23" s="107" t="n"/>
    </row>
    <row r="24" ht="16.5" customHeight="1" s="91">
      <c r="A24" s="57" t="n"/>
      <c r="B24" s="57" t="n"/>
      <c r="C24" s="57" t="n"/>
      <c r="D24" s="57" t="n"/>
      <c r="E24" s="57" t="n"/>
      <c r="F24" s="57" t="n"/>
      <c r="G24" s="57" t="n"/>
      <c r="H24" s="57" t="n"/>
      <c r="I24" s="57" t="n"/>
      <c r="J24" s="57" t="n"/>
      <c r="K24" s="57" t="n"/>
      <c r="L24" s="57" t="n"/>
      <c r="M24" s="57" t="n"/>
      <c r="N24" s="57" t="n"/>
      <c r="O24" s="57" t="n"/>
    </row>
    <row r="25" ht="16.5" customHeight="1" s="91">
      <c r="A25" s="57" t="n"/>
      <c r="B25" s="57" t="n"/>
      <c r="C25" s="57" t="n"/>
      <c r="D25" s="57" t="n"/>
      <c r="E25" s="57" t="n"/>
      <c r="F25" s="57" t="n"/>
      <c r="G25" s="57" t="n"/>
      <c r="H25" s="57" t="n"/>
      <c r="I25" s="57" t="n"/>
      <c r="J25" s="57" t="n"/>
      <c r="K25" s="57" t="n"/>
      <c r="L25" s="57" t="n"/>
      <c r="M25" s="57" t="n"/>
      <c r="N25" s="57" t="n"/>
      <c r="O25" s="57" t="n"/>
    </row>
    <row r="26" ht="16.5" customHeight="1" s="91">
      <c r="A26" s="57" t="n"/>
      <c r="B26" s="57" t="n"/>
      <c r="C26" s="57" t="n"/>
      <c r="D26" s="57" t="n"/>
      <c r="E26" s="57" t="n"/>
      <c r="F26" s="57" t="n"/>
      <c r="G26" s="57" t="n"/>
      <c r="H26" s="57" t="n"/>
      <c r="I26" s="57" t="n"/>
      <c r="J26" s="57" t="n"/>
      <c r="K26" s="57" t="n"/>
      <c r="L26" s="57" t="n"/>
      <c r="M26" s="57" t="n"/>
      <c r="N26" s="57" t="n"/>
      <c r="O26" s="57" t="n"/>
    </row>
    <row r="27" ht="16.5" customHeight="1" s="91">
      <c r="A27" s="57" t="n"/>
      <c r="B27" s="57" t="n"/>
      <c r="C27" s="57" t="n"/>
      <c r="D27" s="57" t="n"/>
      <c r="E27" s="57" t="n"/>
      <c r="F27" s="57" t="n"/>
      <c r="G27" s="57" t="n"/>
      <c r="H27" s="57" t="n"/>
      <c r="I27" s="57" t="n"/>
      <c r="J27" s="57" t="n"/>
      <c r="K27" s="57" t="n"/>
      <c r="L27" s="57" t="n"/>
      <c r="M27" s="57" t="n"/>
      <c r="N27" s="57" t="n"/>
      <c r="O27" s="57" t="n"/>
    </row>
    <row r="28" ht="16.5" customHeight="1" s="91">
      <c r="A28" s="57" t="n"/>
      <c r="B28" s="57" t="n"/>
      <c r="C28" s="57" t="n"/>
      <c r="D28" s="57" t="n"/>
      <c r="E28" s="57" t="n"/>
      <c r="F28" s="57" t="n"/>
      <c r="G28" s="57" t="n"/>
      <c r="H28" s="57" t="n"/>
      <c r="I28" s="57" t="n"/>
      <c r="J28" s="57" t="n"/>
      <c r="K28" s="57" t="n"/>
      <c r="L28" s="57" t="n"/>
      <c r="M28" s="57" t="n"/>
      <c r="N28" s="57" t="n"/>
      <c r="O28" s="57" t="n"/>
    </row>
    <row r="29" ht="16.5" customHeight="1" s="91">
      <c r="A29" s="57" t="n"/>
      <c r="B29" s="57" t="n"/>
      <c r="C29" s="57" t="n"/>
      <c r="D29" s="57" t="n"/>
      <c r="E29" s="57" t="n"/>
      <c r="F29" s="57" t="n"/>
      <c r="G29" s="57" t="n"/>
      <c r="H29" s="57" t="n"/>
      <c r="I29" s="57" t="n"/>
      <c r="J29" s="57" t="n"/>
      <c r="K29" s="57" t="n"/>
      <c r="L29" s="57" t="n"/>
      <c r="M29" s="57" t="n"/>
      <c r="N29" s="57" t="n"/>
      <c r="O29" s="57" t="n"/>
    </row>
    <row r="30" ht="16.5" customHeight="1" s="91">
      <c r="A30" s="57" t="n"/>
      <c r="B30" s="57" t="n"/>
      <c r="C30" s="57" t="n"/>
      <c r="D30" s="57" t="n"/>
      <c r="E30" s="57" t="n"/>
      <c r="F30" s="57" t="n"/>
      <c r="G30" s="57" t="n"/>
      <c r="H30" s="57" t="n"/>
      <c r="I30" s="57" t="n"/>
      <c r="J30" s="57" t="n"/>
      <c r="K30" s="57" t="n"/>
      <c r="L30" s="57" t="n"/>
      <c r="M30" s="57" t="n"/>
      <c r="N30" s="57" t="n"/>
      <c r="O30" s="57" t="n"/>
    </row>
    <row r="31" ht="16.5" customHeight="1" s="91">
      <c r="A31" s="57" t="n"/>
      <c r="B31" s="57" t="n"/>
      <c r="C31" s="57" t="n"/>
      <c r="D31" s="57" t="n"/>
      <c r="E31" s="57" t="n"/>
      <c r="F31" s="57" t="n"/>
      <c r="G31" s="57" t="n"/>
      <c r="H31" s="57" t="n"/>
      <c r="I31" s="57" t="n"/>
      <c r="J31" s="57" t="n"/>
      <c r="K31" s="57" t="n"/>
      <c r="L31" s="57" t="n"/>
      <c r="M31" s="57" t="n"/>
      <c r="N31" s="57" t="n"/>
      <c r="O31" s="57" t="n"/>
    </row>
    <row r="32" ht="16.5" customHeight="1" s="91">
      <c r="A32" s="57" t="n"/>
      <c r="B32" s="57" t="n"/>
      <c r="C32" s="57" t="n"/>
      <c r="D32" s="57" t="n"/>
      <c r="E32" s="57" t="n"/>
      <c r="F32" s="57" t="n"/>
      <c r="G32" s="57" t="n"/>
      <c r="H32" s="57" t="n"/>
      <c r="I32" s="57" t="n"/>
      <c r="J32" s="57" t="n"/>
      <c r="K32" s="57" t="n"/>
      <c r="L32" s="57" t="n"/>
      <c r="M32" s="57" t="n"/>
      <c r="N32" s="57" t="n"/>
      <c r="O32" s="57" t="n"/>
    </row>
    <row r="33" ht="16.5" customHeight="1" s="91">
      <c r="A33" s="57" t="n"/>
      <c r="B33" s="57" t="n"/>
      <c r="C33" s="57" t="n"/>
      <c r="D33" s="57" t="n"/>
      <c r="E33" s="57" t="n"/>
      <c r="F33" s="57" t="n"/>
      <c r="G33" s="57" t="n"/>
      <c r="H33" s="57" t="n"/>
      <c r="I33" s="57" t="n"/>
      <c r="J33" s="57" t="n"/>
      <c r="K33" s="57" t="n"/>
      <c r="L33" s="57" t="n"/>
      <c r="M33" s="57" t="n"/>
      <c r="N33" s="57" t="n"/>
      <c r="O33" s="57" t="n"/>
    </row>
    <row r="34" ht="16.5" customHeight="1" s="91">
      <c r="A34" s="57" t="n"/>
      <c r="B34" s="57" t="n"/>
      <c r="C34" s="57" t="n"/>
      <c r="D34" s="57" t="n"/>
      <c r="E34" s="57" t="n"/>
      <c r="F34" s="57" t="n"/>
      <c r="G34" s="57" t="n"/>
      <c r="H34" s="57" t="n"/>
      <c r="I34" s="57" t="n"/>
      <c r="J34" s="57" t="n"/>
      <c r="K34" s="57" t="n"/>
      <c r="L34" s="57" t="n"/>
      <c r="M34" s="57" t="n"/>
      <c r="N34" s="57" t="n"/>
      <c r="O34" s="57" t="n"/>
    </row>
    <row r="35" ht="16.5" customHeight="1" s="91">
      <c r="A35" s="57" t="n"/>
      <c r="B35" s="57" t="n"/>
      <c r="C35" s="57" t="n"/>
      <c r="D35" s="57" t="n"/>
      <c r="E35" s="57" t="n"/>
      <c r="F35" s="57" t="n"/>
      <c r="G35" s="57" t="n"/>
      <c r="H35" s="57" t="n"/>
      <c r="I35" s="57" t="n"/>
      <c r="J35" s="57" t="n"/>
      <c r="K35" s="57" t="n"/>
      <c r="L35" s="57" t="n"/>
      <c r="M35" s="57" t="n"/>
      <c r="N35" s="57" t="n"/>
      <c r="O35" s="57" t="n"/>
    </row>
    <row r="36" ht="16.5" customHeight="1" s="91">
      <c r="A36" s="57" t="n"/>
      <c r="B36" s="57" t="n"/>
      <c r="C36" s="57" t="n"/>
      <c r="D36" s="57" t="n"/>
      <c r="E36" s="57" t="n"/>
      <c r="F36" s="57" t="n"/>
      <c r="G36" s="57" t="n"/>
      <c r="H36" s="57" t="n"/>
      <c r="I36" s="57" t="n"/>
      <c r="J36" s="57" t="n"/>
      <c r="K36" s="57" t="n"/>
      <c r="L36" s="57" t="n"/>
      <c r="M36" s="57" t="n"/>
      <c r="N36" s="57" t="n"/>
      <c r="O36" s="57" t="n"/>
    </row>
    <row r="37" ht="16.5" customHeight="1" s="91">
      <c r="A37" s="57" t="n"/>
      <c r="B37" s="57" t="n"/>
      <c r="C37" s="57" t="n"/>
      <c r="D37" s="57" t="n"/>
      <c r="E37" s="57" t="n"/>
      <c r="F37" s="57" t="n"/>
      <c r="G37" s="57" t="n"/>
      <c r="H37" s="57" t="n"/>
      <c r="I37" s="57" t="n"/>
      <c r="J37" s="57" t="n"/>
      <c r="K37" s="57" t="n"/>
      <c r="L37" s="57" t="n"/>
      <c r="M37" s="57" t="n"/>
      <c r="N37" s="57" t="n"/>
      <c r="O37" s="57" t="n"/>
    </row>
    <row r="38" ht="16.5" customHeight="1" s="91">
      <c r="A38" s="57" t="n"/>
      <c r="B38" s="57" t="n"/>
      <c r="C38" s="57" t="n"/>
      <c r="D38" s="57" t="n"/>
      <c r="E38" s="57" t="n"/>
      <c r="F38" s="57" t="n"/>
      <c r="G38" s="57" t="n"/>
      <c r="H38" s="57" t="n"/>
      <c r="I38" s="57" t="n"/>
      <c r="J38" s="57" t="n"/>
      <c r="K38" s="57" t="n"/>
      <c r="L38" s="57" t="n"/>
      <c r="M38" s="57" t="n"/>
      <c r="N38" s="57" t="n"/>
      <c r="O38" s="57" t="n"/>
    </row>
    <row r="39" ht="16.5" customHeight="1" s="91">
      <c r="A39" s="57" t="n"/>
      <c r="B39" s="57" t="n"/>
      <c r="C39" s="57" t="n"/>
      <c r="D39" s="57" t="n"/>
      <c r="E39" s="57" t="n"/>
      <c r="F39" s="57" t="n"/>
      <c r="G39" s="57" t="n"/>
      <c r="H39" s="57" t="n"/>
      <c r="I39" s="57" t="n"/>
      <c r="J39" s="57" t="n"/>
      <c r="K39" s="57" t="n"/>
      <c r="L39" s="57" t="n"/>
      <c r="M39" s="57" t="n"/>
      <c r="N39" s="57" t="n"/>
      <c r="O39" s="57" t="n"/>
    </row>
    <row r="40" ht="16.5" customHeight="1" s="91">
      <c r="A40" s="57" t="n"/>
      <c r="B40" s="57" t="n"/>
      <c r="C40" s="57" t="n"/>
      <c r="D40" s="57" t="n"/>
      <c r="E40" s="57" t="n"/>
      <c r="F40" s="57" t="n"/>
      <c r="G40" s="57" t="n"/>
      <c r="H40" s="57" t="n"/>
      <c r="I40" s="57" t="n"/>
      <c r="J40" s="57" t="n"/>
      <c r="K40" s="57" t="n"/>
      <c r="L40" s="57" t="n"/>
      <c r="M40" s="57" t="n"/>
      <c r="N40" s="57" t="n"/>
      <c r="O40" s="57" t="n"/>
    </row>
    <row r="41" ht="16.5" customHeight="1" s="91">
      <c r="A41" s="57" t="n"/>
      <c r="B41" s="57" t="n"/>
      <c r="C41" s="57" t="n"/>
      <c r="D41" s="57" t="n"/>
      <c r="E41" s="57" t="n"/>
      <c r="F41" s="57" t="n"/>
      <c r="G41" s="57" t="n"/>
      <c r="H41" s="57" t="n"/>
      <c r="I41" s="57" t="n"/>
      <c r="J41" s="57" t="n"/>
      <c r="K41" s="57" t="n"/>
      <c r="L41" s="57" t="n"/>
      <c r="M41" s="57" t="n"/>
      <c r="N41" s="57" t="n"/>
      <c r="O41" s="57" t="n"/>
    </row>
    <row r="42" ht="16.5" customHeight="1" s="91">
      <c r="A42" s="57" t="n"/>
      <c r="B42" s="57" t="n"/>
      <c r="C42" s="57" t="n"/>
      <c r="D42" s="57" t="n"/>
      <c r="E42" s="57" t="n"/>
      <c r="F42" s="57" t="n"/>
      <c r="G42" s="57" t="n"/>
      <c r="H42" s="57" t="n"/>
      <c r="I42" s="57" t="n"/>
      <c r="J42" s="57" t="n"/>
      <c r="K42" s="57" t="n"/>
      <c r="L42" s="57" t="n"/>
      <c r="M42" s="57" t="n"/>
      <c r="N42" s="57" t="n"/>
      <c r="O42" s="57" t="n"/>
    </row>
    <row r="43" ht="16.5" customHeight="1" s="91">
      <c r="A43" s="57" t="n"/>
      <c r="B43" s="57" t="n"/>
      <c r="C43" s="57" t="n"/>
      <c r="D43" s="57" t="n"/>
      <c r="E43" s="57" t="n"/>
      <c r="F43" s="57" t="n"/>
      <c r="G43" s="57" t="n"/>
      <c r="H43" s="57" t="n"/>
      <c r="I43" s="57" t="n"/>
      <c r="J43" s="57" t="n"/>
      <c r="K43" s="57" t="n"/>
      <c r="L43" s="57" t="n"/>
      <c r="M43" s="57" t="n"/>
      <c r="N43" s="57" t="n"/>
      <c r="O43" s="57" t="n"/>
    </row>
    <row r="44" ht="16.5" customHeight="1" s="91">
      <c r="A44" s="57" t="n"/>
      <c r="B44" s="57" t="n"/>
      <c r="C44" s="57" t="n"/>
      <c r="D44" s="57" t="n"/>
      <c r="E44" s="57" t="n"/>
      <c r="F44" s="57" t="n"/>
      <c r="G44" s="57" t="n"/>
      <c r="H44" s="57" t="n"/>
      <c r="I44" s="57" t="n"/>
      <c r="J44" s="57" t="n"/>
      <c r="K44" s="57" t="n"/>
      <c r="L44" s="57" t="n"/>
      <c r="M44" s="57" t="n"/>
      <c r="N44" s="57" t="n"/>
      <c r="O44" s="57" t="n"/>
    </row>
    <row r="45" ht="16.5" customHeight="1" s="91">
      <c r="A45" s="57" t="n"/>
      <c r="B45" s="57" t="n"/>
      <c r="C45" s="57" t="n"/>
      <c r="D45" s="57" t="n"/>
      <c r="E45" s="57" t="n"/>
      <c r="F45" s="57" t="n"/>
      <c r="G45" s="57" t="n"/>
      <c r="H45" s="57" t="n"/>
      <c r="I45" s="57" t="n"/>
      <c r="J45" s="57" t="n"/>
      <c r="K45" s="57" t="n"/>
      <c r="L45" s="57" t="n"/>
      <c r="M45" s="57" t="n"/>
      <c r="N45" s="57" t="n"/>
      <c r="O45" s="57" t="n"/>
    </row>
    <row r="46" ht="16.5" customHeight="1" s="91">
      <c r="A46" s="57" t="n"/>
      <c r="B46" s="57" t="n"/>
      <c r="C46" s="57" t="n"/>
      <c r="D46" s="57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7" t="n"/>
      <c r="N46" s="57" t="n"/>
      <c r="O46" s="57" t="n"/>
    </row>
    <row r="47" ht="16.5" customHeight="1" s="91">
      <c r="A47" s="57" t="n"/>
      <c r="B47" s="57" t="n"/>
      <c r="C47" s="57" t="n"/>
      <c r="D47" s="57" t="n"/>
      <c r="E47" s="57" t="n"/>
      <c r="F47" s="57" t="n"/>
      <c r="G47" s="57" t="n"/>
      <c r="H47" s="57" t="n"/>
      <c r="I47" s="57" t="n"/>
      <c r="J47" s="57" t="n"/>
      <c r="K47" s="57" t="n"/>
      <c r="L47" s="57" t="n"/>
      <c r="M47" s="57" t="n"/>
      <c r="N47" s="57" t="n"/>
      <c r="O47" s="57" t="n"/>
    </row>
    <row r="48" ht="16.5" customHeight="1" s="91">
      <c r="A48" s="57" t="n"/>
      <c r="B48" s="57" t="n"/>
      <c r="C48" s="57" t="n"/>
      <c r="D48" s="57" t="n"/>
      <c r="E48" s="57" t="n"/>
      <c r="F48" s="57" t="n"/>
      <c r="G48" s="57" t="n"/>
      <c r="H48" s="57" t="n"/>
      <c r="I48" s="57" t="n"/>
      <c r="J48" s="57" t="n"/>
      <c r="K48" s="57" t="n"/>
      <c r="L48" s="57" t="n"/>
      <c r="M48" s="57" t="n"/>
      <c r="N48" s="57" t="n"/>
      <c r="O48" s="57" t="n"/>
    </row>
    <row r="49" ht="16.5" customHeight="1" s="91">
      <c r="A49" s="57" t="n"/>
      <c r="B49" s="57" t="n"/>
      <c r="C49" s="57" t="n"/>
      <c r="D49" s="57" t="n"/>
      <c r="E49" s="57" t="n"/>
      <c r="F49" s="57" t="n"/>
      <c r="G49" s="57" t="n"/>
      <c r="H49" s="57" t="n"/>
      <c r="I49" s="57" t="n"/>
      <c r="J49" s="57" t="n"/>
      <c r="K49" s="57" t="n"/>
      <c r="L49" s="57" t="n"/>
      <c r="M49" s="57" t="n"/>
      <c r="N49" s="57" t="n"/>
      <c r="O49" s="57" t="n"/>
    </row>
    <row r="50" ht="16.5" customHeight="1" s="91">
      <c r="A50" s="57" t="n"/>
      <c r="B50" s="57" t="n"/>
      <c r="C50" s="57" t="n"/>
      <c r="D50" s="57" t="n"/>
      <c r="E50" s="57" t="n"/>
      <c r="F50" s="57" t="n"/>
      <c r="G50" s="57" t="n"/>
      <c r="H50" s="57" t="n"/>
      <c r="I50" s="57" t="n"/>
      <c r="J50" s="57" t="n"/>
      <c r="K50" s="57" t="n"/>
      <c r="L50" s="57" t="n"/>
      <c r="M50" s="57" t="n"/>
      <c r="N50" s="57" t="n"/>
      <c r="O50" s="57" t="n"/>
    </row>
    <row r="51" ht="16.5" customHeight="1" s="91">
      <c r="A51" s="57" t="n"/>
      <c r="B51" s="57" t="n"/>
      <c r="C51" s="57" t="n"/>
      <c r="D51" s="57" t="n"/>
      <c r="E51" s="57" t="n"/>
      <c r="F51" s="57" t="n"/>
      <c r="G51" s="57" t="n"/>
      <c r="H51" s="57" t="n"/>
      <c r="I51" s="57" t="n"/>
      <c r="J51" s="57" t="n"/>
      <c r="K51" s="57" t="n"/>
      <c r="L51" s="57" t="n"/>
      <c r="M51" s="57" t="n"/>
      <c r="N51" s="57" t="n"/>
      <c r="O51" s="57" t="n"/>
    </row>
    <row r="52" ht="16.5" customHeight="1" s="91">
      <c r="A52" s="57" t="n"/>
      <c r="B52" s="57" t="n"/>
      <c r="C52" s="57" t="n"/>
      <c r="D52" s="57" t="n"/>
      <c r="E52" s="57" t="n"/>
      <c r="F52" s="57" t="n"/>
      <c r="G52" s="57" t="n"/>
      <c r="H52" s="57" t="n"/>
      <c r="I52" s="57" t="n"/>
      <c r="J52" s="57" t="n"/>
      <c r="K52" s="57" t="n"/>
      <c r="L52" s="57" t="n"/>
      <c r="M52" s="57" t="n"/>
      <c r="N52" s="57" t="n"/>
      <c r="O52" s="57" t="n"/>
    </row>
    <row r="53" ht="16.5" customHeight="1" s="91">
      <c r="A53" s="57" t="n"/>
      <c r="B53" s="57" t="n"/>
      <c r="C53" s="57" t="n"/>
      <c r="D53" s="57" t="n"/>
      <c r="E53" s="57" t="n"/>
      <c r="F53" s="57" t="n"/>
      <c r="G53" s="57" t="n"/>
      <c r="H53" s="57" t="n"/>
      <c r="I53" s="57" t="n"/>
      <c r="J53" s="57" t="n"/>
      <c r="K53" s="57" t="n"/>
      <c r="L53" s="57" t="n"/>
      <c r="M53" s="57" t="n"/>
      <c r="N53" s="57" t="n"/>
      <c r="O53" s="57" t="n"/>
    </row>
    <row r="54" ht="16.5" customHeight="1" s="91">
      <c r="A54" s="57" t="n"/>
      <c r="B54" s="57" t="n"/>
      <c r="C54" s="57" t="n"/>
      <c r="D54" s="57" t="n"/>
      <c r="E54" s="57" t="n"/>
      <c r="F54" s="57" t="n"/>
      <c r="G54" s="57" t="n"/>
      <c r="H54" s="57" t="n"/>
      <c r="I54" s="57" t="n"/>
      <c r="J54" s="57" t="n"/>
      <c r="K54" s="57" t="n"/>
      <c r="L54" s="57" t="n"/>
      <c r="M54" s="57" t="n"/>
      <c r="N54" s="57" t="n"/>
      <c r="O54" s="57" t="n"/>
    </row>
    <row r="55" ht="16.5" customHeight="1" s="91">
      <c r="A55" s="57" t="n"/>
      <c r="B55" s="57" t="n"/>
      <c r="C55" s="57" t="n"/>
      <c r="D55" s="57" t="n"/>
      <c r="E55" s="57" t="n"/>
      <c r="F55" s="57" t="n"/>
      <c r="G55" s="57" t="n"/>
      <c r="H55" s="57" t="n"/>
      <c r="I55" s="57" t="n"/>
      <c r="J55" s="57" t="n"/>
      <c r="K55" s="57" t="n"/>
      <c r="L55" s="57" t="n"/>
      <c r="M55" s="57" t="n"/>
      <c r="N55" s="57" t="n"/>
      <c r="O55" s="57" t="n"/>
    </row>
    <row r="56" ht="16.5" customHeight="1" s="91">
      <c r="A56" s="57" t="n"/>
      <c r="B56" s="57" t="n"/>
      <c r="C56" s="57" t="n"/>
      <c r="D56" s="57" t="n"/>
      <c r="E56" s="57" t="n"/>
      <c r="F56" s="57" t="n"/>
      <c r="G56" s="57" t="n"/>
      <c r="H56" s="57" t="n"/>
      <c r="I56" s="57" t="n"/>
      <c r="J56" s="57" t="n"/>
      <c r="K56" s="57" t="n"/>
      <c r="L56" s="57" t="n"/>
      <c r="M56" s="57" t="n"/>
      <c r="N56" s="57" t="n"/>
      <c r="O56" s="57" t="n"/>
    </row>
    <row r="57" ht="16.5" customHeight="1" s="91">
      <c r="A57" s="57" t="n"/>
      <c r="B57" s="57" t="n"/>
      <c r="C57" s="57" t="n"/>
      <c r="D57" s="57" t="n"/>
      <c r="E57" s="57" t="n"/>
      <c r="F57" s="57" t="n"/>
      <c r="G57" s="57" t="n"/>
      <c r="H57" s="57" t="n"/>
      <c r="I57" s="57" t="n"/>
      <c r="J57" s="57" t="n"/>
      <c r="K57" s="57" t="n"/>
      <c r="L57" s="57" t="n"/>
      <c r="M57" s="57" t="n"/>
      <c r="N57" s="57" t="n"/>
      <c r="O57" s="57" t="n"/>
    </row>
    <row r="58" ht="16.5" customHeight="1" s="91">
      <c r="A58" s="57" t="n"/>
      <c r="B58" s="57" t="n"/>
      <c r="C58" s="57" t="n"/>
      <c r="D58" s="57" t="n"/>
      <c r="E58" s="57" t="n"/>
      <c r="F58" s="57" t="n"/>
      <c r="G58" s="57" t="n"/>
      <c r="H58" s="57" t="n"/>
      <c r="I58" s="57" t="n"/>
      <c r="J58" s="57" t="n"/>
      <c r="K58" s="57" t="n"/>
      <c r="L58" s="57" t="n"/>
      <c r="M58" s="57" t="n"/>
      <c r="N58" s="57" t="n"/>
      <c r="O58" s="57" t="n"/>
    </row>
    <row r="59" ht="16.5" customHeight="1" s="91">
      <c r="A59" s="57" t="n"/>
      <c r="B59" s="57" t="n"/>
      <c r="C59" s="57" t="n"/>
      <c r="D59" s="57" t="n"/>
      <c r="E59" s="57" t="n"/>
      <c r="F59" s="57" t="n"/>
      <c r="G59" s="57" t="n"/>
      <c r="H59" s="57" t="n"/>
      <c r="I59" s="57" t="n"/>
      <c r="J59" s="57" t="n"/>
      <c r="K59" s="57" t="n"/>
      <c r="L59" s="57" t="n"/>
      <c r="M59" s="57" t="n"/>
      <c r="N59" s="57" t="n"/>
      <c r="O59" s="57" t="n"/>
    </row>
    <row r="60" ht="16.5" customHeight="1" s="91">
      <c r="A60" s="57" t="n"/>
      <c r="B60" s="57" t="n"/>
      <c r="C60" s="57" t="n"/>
      <c r="D60" s="57" t="n"/>
      <c r="E60" s="57" t="n"/>
      <c r="F60" s="57" t="n"/>
      <c r="G60" s="57" t="n"/>
      <c r="H60" s="57" t="n"/>
      <c r="I60" s="57" t="n"/>
      <c r="J60" s="57" t="n"/>
      <c r="K60" s="57" t="n"/>
      <c r="L60" s="57" t="n"/>
      <c r="M60" s="57" t="n"/>
      <c r="N60" s="57" t="n"/>
      <c r="O60" s="57" t="n"/>
    </row>
    <row r="61" ht="16.5" customHeight="1" s="91">
      <c r="A61" s="57" t="n"/>
      <c r="B61" s="57" t="n"/>
      <c r="C61" s="57" t="n"/>
      <c r="D61" s="57" t="n"/>
      <c r="E61" s="57" t="n"/>
      <c r="F61" s="57" t="n"/>
      <c r="G61" s="57" t="n"/>
      <c r="H61" s="57" t="n"/>
      <c r="I61" s="57" t="n"/>
      <c r="J61" s="57" t="n"/>
      <c r="K61" s="57" t="n"/>
      <c r="L61" s="57" t="n"/>
      <c r="M61" s="57" t="n"/>
      <c r="N61" s="57" t="n"/>
      <c r="O61" s="57" t="n"/>
    </row>
    <row r="62" ht="21" customHeight="1" s="91">
      <c r="A62" s="58" t="inlineStr">
        <is>
          <t>ANNUAL REVENUE, COGS &amp; GROSS PROFIT BY STREAM</t>
        </is>
      </c>
    </row>
    <row r="63" ht="21" customHeight="1" s="91">
      <c r="A63" s="101" t="inlineStr">
        <is>
          <t>Revenue Stream</t>
        </is>
      </c>
      <c r="B63" s="95" t="n"/>
      <c r="C63" s="95" t="n"/>
      <c r="D63" s="95" t="n"/>
      <c r="E63" s="95" t="n"/>
      <c r="F63" s="96" t="n"/>
      <c r="G63" s="101" t="inlineStr">
        <is>
          <t>Annual Revenue</t>
        </is>
      </c>
      <c r="H63" s="95" t="n"/>
      <c r="I63" s="96" t="n"/>
      <c r="J63" s="101" t="inlineStr">
        <is>
          <t>Annual COGS</t>
        </is>
      </c>
      <c r="K63" s="95" t="n"/>
      <c r="L63" s="96" t="n"/>
      <c r="M63" s="101" t="inlineStr">
        <is>
          <t>Annual Gross Profit</t>
        </is>
      </c>
      <c r="N63" s="95" t="n"/>
      <c r="O63" s="96" t="n"/>
    </row>
    <row r="64" ht="21" customHeight="1" s="91">
      <c r="A64" s="108" t="inlineStr">
        <is>
          <t>Diagnostic and Service-Call Fees</t>
        </is>
      </c>
      <c r="B64" s="98" t="n"/>
      <c r="C64" s="98" t="n"/>
      <c r="D64" s="98" t="n"/>
      <c r="E64" s="98" t="n"/>
      <c r="F64" s="99" t="n"/>
      <c r="G64" s="109">
        <f>'Monthly Inputs'!N7</f>
        <v/>
      </c>
      <c r="H64" s="98" t="n"/>
      <c r="I64" s="99" t="n"/>
      <c r="J64" s="109">
        <f>'Monthly Inputs'!N33</f>
        <v/>
      </c>
      <c r="K64" s="98" t="n"/>
      <c r="L64" s="99" t="n"/>
      <c r="M64" s="109">
        <f>'Monthly Inputs'!N45</f>
        <v/>
      </c>
      <c r="N64" s="98" t="n"/>
      <c r="O64" s="99" t="n"/>
    </row>
    <row r="65" ht="21" customHeight="1" s="91">
      <c r="A65" s="110" t="inlineStr">
        <is>
          <t>Repair Revenue</t>
        </is>
      </c>
      <c r="B65" s="98" t="n"/>
      <c r="C65" s="98" t="n"/>
      <c r="D65" s="98" t="n"/>
      <c r="E65" s="98" t="n"/>
      <c r="F65" s="99" t="n"/>
      <c r="G65" s="111">
        <f>'Monthly Inputs'!N8</f>
        <v/>
      </c>
      <c r="H65" s="98" t="n"/>
      <c r="I65" s="99" t="n"/>
      <c r="J65" s="111">
        <f>'Monthly Inputs'!N34</f>
        <v/>
      </c>
      <c r="K65" s="98" t="n"/>
      <c r="L65" s="99" t="n"/>
      <c r="M65" s="111">
        <f>'Monthly Inputs'!N46</f>
        <v/>
      </c>
      <c r="N65" s="98" t="n"/>
      <c r="O65" s="99" t="n"/>
    </row>
    <row r="66" ht="21" customHeight="1" s="91">
      <c r="A66" s="108" t="inlineStr">
        <is>
          <t>One-Time Tune-Up and Maintenance Revenue</t>
        </is>
      </c>
      <c r="B66" s="98" t="n"/>
      <c r="C66" s="98" t="n"/>
      <c r="D66" s="98" t="n"/>
      <c r="E66" s="98" t="n"/>
      <c r="F66" s="99" t="n"/>
      <c r="G66" s="109">
        <f>'Monthly Inputs'!N9</f>
        <v/>
      </c>
      <c r="H66" s="98" t="n"/>
      <c r="I66" s="99" t="n"/>
      <c r="J66" s="109">
        <f>'Monthly Inputs'!N35</f>
        <v/>
      </c>
      <c r="K66" s="98" t="n"/>
      <c r="L66" s="99" t="n"/>
      <c r="M66" s="109">
        <f>'Monthly Inputs'!N47</f>
        <v/>
      </c>
      <c r="N66" s="98" t="n"/>
      <c r="O66" s="99" t="n"/>
    </row>
    <row r="67" ht="21" customHeight="1" s="91">
      <c r="A67" s="110" t="inlineStr">
        <is>
          <t>Maintenance Agreement Revenue</t>
        </is>
      </c>
      <c r="B67" s="98" t="n"/>
      <c r="C67" s="98" t="n"/>
      <c r="D67" s="98" t="n"/>
      <c r="E67" s="98" t="n"/>
      <c r="F67" s="99" t="n"/>
      <c r="G67" s="111">
        <f>'Monthly Inputs'!N10</f>
        <v/>
      </c>
      <c r="H67" s="98" t="n"/>
      <c r="I67" s="99" t="n"/>
      <c r="J67" s="111">
        <f>'Monthly Inputs'!N36</f>
        <v/>
      </c>
      <c r="K67" s="98" t="n"/>
      <c r="L67" s="99" t="n"/>
      <c r="M67" s="111">
        <f>'Monthly Inputs'!N48</f>
        <v/>
      </c>
      <c r="N67" s="98" t="n"/>
      <c r="O67" s="99" t="n"/>
    </row>
    <row r="68" ht="21" customHeight="1" s="91">
      <c r="A68" s="108" t="inlineStr">
        <is>
          <t>System Replacement and Installation Revenue</t>
        </is>
      </c>
      <c r="B68" s="98" t="n"/>
      <c r="C68" s="98" t="n"/>
      <c r="D68" s="98" t="n"/>
      <c r="E68" s="98" t="n"/>
      <c r="F68" s="99" t="n"/>
      <c r="G68" s="109">
        <f>'Monthly Inputs'!N11</f>
        <v/>
      </c>
      <c r="H68" s="98" t="n"/>
      <c r="I68" s="99" t="n"/>
      <c r="J68" s="109">
        <f>'Monthly Inputs'!N37</f>
        <v/>
      </c>
      <c r="K68" s="98" t="n"/>
      <c r="L68" s="99" t="n"/>
      <c r="M68" s="109">
        <f>'Monthly Inputs'!N49</f>
        <v/>
      </c>
      <c r="N68" s="98" t="n"/>
      <c r="O68" s="99" t="n"/>
    </row>
    <row r="69" ht="21" customHeight="1" s="91">
      <c r="A69" s="110" t="inlineStr">
        <is>
          <t>Indoor-Air-Quality and Humidity Revenue</t>
        </is>
      </c>
      <c r="B69" s="98" t="n"/>
      <c r="C69" s="98" t="n"/>
      <c r="D69" s="98" t="n"/>
      <c r="E69" s="98" t="n"/>
      <c r="F69" s="99" t="n"/>
      <c r="G69" s="111">
        <f>'Monthly Inputs'!N12</f>
        <v/>
      </c>
      <c r="H69" s="98" t="n"/>
      <c r="I69" s="99" t="n"/>
      <c r="J69" s="111">
        <f>'Monthly Inputs'!N38</f>
        <v/>
      </c>
      <c r="K69" s="98" t="n"/>
      <c r="L69" s="99" t="n"/>
      <c r="M69" s="111">
        <f>'Monthly Inputs'!N50</f>
        <v/>
      </c>
      <c r="N69" s="98" t="n"/>
      <c r="O69" s="99" t="n"/>
    </row>
    <row r="70" ht="21" customHeight="1" s="91">
      <c r="A70" s="108" t="inlineStr">
        <is>
          <t>Ductwork and Airflow Revenue</t>
        </is>
      </c>
      <c r="B70" s="98" t="n"/>
      <c r="C70" s="98" t="n"/>
      <c r="D70" s="98" t="n"/>
      <c r="E70" s="98" t="n"/>
      <c r="F70" s="99" t="n"/>
      <c r="G70" s="109">
        <f>'Monthly Inputs'!N13</f>
        <v/>
      </c>
      <c r="H70" s="98" t="n"/>
      <c r="I70" s="99" t="n"/>
      <c r="J70" s="109">
        <f>'Monthly Inputs'!N39</f>
        <v/>
      </c>
      <c r="K70" s="98" t="n"/>
      <c r="L70" s="99" t="n"/>
      <c r="M70" s="109">
        <f>'Monthly Inputs'!N51</f>
        <v/>
      </c>
      <c r="N70" s="98" t="n"/>
      <c r="O70" s="99" t="n"/>
    </row>
    <row r="71" ht="21" customHeight="1" s="91">
      <c r="A71" s="110" t="inlineStr">
        <is>
          <t>Thermostats, Zoning, and Controls Revenue</t>
        </is>
      </c>
      <c r="B71" s="98" t="n"/>
      <c r="C71" s="98" t="n"/>
      <c r="D71" s="98" t="n"/>
      <c r="E71" s="98" t="n"/>
      <c r="F71" s="99" t="n"/>
      <c r="G71" s="111">
        <f>'Monthly Inputs'!N14</f>
        <v/>
      </c>
      <c r="H71" s="98" t="n"/>
      <c r="I71" s="99" t="n"/>
      <c r="J71" s="111">
        <f>'Monthly Inputs'!N40</f>
        <v/>
      </c>
      <c r="K71" s="98" t="n"/>
      <c r="L71" s="99" t="n"/>
      <c r="M71" s="111">
        <f>'Monthly Inputs'!N52</f>
        <v/>
      </c>
      <c r="N71" s="98" t="n"/>
      <c r="O71" s="99" t="n"/>
    </row>
    <row r="72" ht="21" customHeight="1" s="91">
      <c r="A72" s="108" t="inlineStr">
        <is>
          <t>Other Residential HVAC Revenue</t>
        </is>
      </c>
      <c r="B72" s="98" t="n"/>
      <c r="C72" s="98" t="n"/>
      <c r="D72" s="98" t="n"/>
      <c r="E72" s="98" t="n"/>
      <c r="F72" s="99" t="n"/>
      <c r="G72" s="109">
        <f>'Monthly Inputs'!N15</f>
        <v/>
      </c>
      <c r="H72" s="98" t="n"/>
      <c r="I72" s="99" t="n"/>
      <c r="J72" s="109">
        <f>'Monthly Inputs'!N41</f>
        <v/>
      </c>
      <c r="K72" s="98" t="n"/>
      <c r="L72" s="99" t="n"/>
      <c r="M72" s="109">
        <f>'Monthly Inputs'!N53</f>
        <v/>
      </c>
      <c r="N72" s="98" t="n"/>
      <c r="O72" s="99" t="n"/>
    </row>
    <row r="73" ht="21" customHeight="1" s="91">
      <c r="A73" s="112" t="inlineStr">
        <is>
          <t>TOTAL</t>
        </is>
      </c>
      <c r="B73" s="95" t="n"/>
      <c r="C73" s="95" t="n"/>
      <c r="D73" s="95" t="n"/>
      <c r="E73" s="95" t="n"/>
      <c r="F73" s="96" t="n"/>
      <c r="G73" s="112">
        <f>'Monthly Inputs'!N16</f>
        <v/>
      </c>
      <c r="H73" s="95" t="n"/>
      <c r="I73" s="96" t="n"/>
      <c r="J73" s="112">
        <f>'Monthly Inputs'!N42</f>
        <v/>
      </c>
      <c r="K73" s="95" t="n"/>
      <c r="L73" s="96" t="n"/>
      <c r="M73" s="112">
        <f>'Monthly Inputs'!N54</f>
        <v/>
      </c>
      <c r="N73" s="95" t="n"/>
      <c r="O73" s="96" t="n"/>
    </row>
    <row r="74" ht="16.5" customHeight="1" s="91">
      <c r="A74" s="57" t="n"/>
      <c r="B74" s="57" t="n"/>
      <c r="C74" s="57" t="n"/>
      <c r="D74" s="57" t="n"/>
      <c r="E74" s="57" t="n"/>
      <c r="F74" s="57" t="n"/>
      <c r="G74" s="57" t="n"/>
      <c r="H74" s="57" t="n"/>
      <c r="I74" s="57" t="n"/>
      <c r="J74" s="57" t="n"/>
      <c r="K74" s="57" t="n"/>
      <c r="L74" s="57" t="n"/>
      <c r="M74" s="57" t="n"/>
      <c r="N74" s="57" t="n"/>
      <c r="O74" s="57" t="n"/>
    </row>
    <row r="75" ht="16.5" customHeight="1" s="91">
      <c r="A75" s="57" t="n"/>
      <c r="B75" s="57" t="n"/>
      <c r="C75" s="57" t="n"/>
      <c r="D75" s="57" t="n"/>
      <c r="E75" s="57" t="n"/>
      <c r="F75" s="57" t="n"/>
      <c r="G75" s="57" t="n"/>
      <c r="H75" s="57" t="n"/>
      <c r="I75" s="57" t="n"/>
      <c r="J75" s="57" t="n"/>
      <c r="K75" s="57" t="n"/>
      <c r="L75" s="57" t="n"/>
      <c r="M75" s="57" t="n"/>
      <c r="N75" s="57" t="n"/>
      <c r="O75" s="57" t="n"/>
    </row>
    <row r="76" ht="16.5" customHeight="1" s="91">
      <c r="A76" s="57" t="n"/>
      <c r="B76" s="57" t="n"/>
      <c r="C76" s="57" t="n"/>
      <c r="D76" s="57" t="n"/>
      <c r="E76" s="57" t="n"/>
      <c r="F76" s="57" t="n"/>
      <c r="G76" s="57" t="n"/>
      <c r="H76" s="57" t="n"/>
      <c r="I76" s="57" t="n"/>
      <c r="J76" s="57" t="n"/>
      <c r="K76" s="57" t="n"/>
      <c r="L76" s="57" t="n"/>
      <c r="M76" s="57" t="n"/>
      <c r="N76" s="57" t="n"/>
      <c r="O76" s="57" t="n"/>
    </row>
    <row r="77" ht="16.5" customHeight="1" s="91">
      <c r="A77" s="57" t="n"/>
      <c r="B77" s="57" t="n"/>
      <c r="C77" s="57" t="n"/>
      <c r="D77" s="57" t="n"/>
      <c r="E77" s="57" t="n"/>
      <c r="F77" s="57" t="n"/>
      <c r="G77" s="57" t="n"/>
      <c r="H77" s="57" t="n"/>
      <c r="I77" s="57" t="n"/>
      <c r="J77" s="57" t="n"/>
      <c r="K77" s="57" t="n"/>
      <c r="L77" s="57" t="n"/>
      <c r="M77" s="57" t="n"/>
      <c r="N77" s="57" t="n"/>
      <c r="O77" s="57" t="n"/>
    </row>
    <row r="78" ht="16.5" customHeight="1" s="91">
      <c r="A78" s="57" t="n"/>
      <c r="B78" s="57" t="n"/>
      <c r="C78" s="57" t="n"/>
      <c r="D78" s="57" t="n"/>
      <c r="E78" s="57" t="n"/>
      <c r="F78" s="57" t="n"/>
      <c r="G78" s="57" t="n"/>
      <c r="H78" s="57" t="n"/>
      <c r="I78" s="57" t="n"/>
      <c r="J78" s="57" t="n"/>
      <c r="K78" s="57" t="n"/>
      <c r="L78" s="57" t="n"/>
      <c r="M78" s="57" t="n"/>
      <c r="N78" s="57" t="n"/>
      <c r="O78" s="57" t="n"/>
    </row>
    <row r="79" ht="16.5" customHeight="1" s="91">
      <c r="A79" s="57" t="n"/>
      <c r="B79" s="57" t="n"/>
      <c r="C79" s="57" t="n"/>
      <c r="D79" s="57" t="n"/>
      <c r="E79" s="57" t="n"/>
      <c r="F79" s="57" t="n"/>
      <c r="G79" s="57" t="n"/>
      <c r="H79" s="57" t="n"/>
      <c r="I79" s="57" t="n"/>
      <c r="J79" s="57" t="n"/>
      <c r="K79" s="57" t="n"/>
      <c r="L79" s="57" t="n"/>
      <c r="M79" s="57" t="n"/>
      <c r="N79" s="57" t="n"/>
      <c r="O79" s="57" t="n"/>
    </row>
    <row r="80" hidden="1" ht="16.5" customHeight="1" s="91">
      <c r="A80" s="57" t="inlineStr">
        <is>
          <t>Month</t>
        </is>
      </c>
      <c r="B80" s="57" t="inlineStr">
        <is>
          <t>Diagnostic</t>
        </is>
      </c>
      <c r="C80" s="57" t="inlineStr">
        <is>
          <t>Repair</t>
        </is>
      </c>
      <c r="D80" s="57" t="inlineStr">
        <is>
          <t>Tune-Up</t>
        </is>
      </c>
      <c r="E80" s="57" t="inlineStr">
        <is>
          <t>Agreements</t>
        </is>
      </c>
      <c r="F80" s="57" t="inlineStr">
        <is>
          <t>Installation</t>
        </is>
      </c>
      <c r="G80" s="57" t="inlineStr">
        <is>
          <t>IAQ / Humidity</t>
        </is>
      </c>
      <c r="H80" s="57" t="inlineStr">
        <is>
          <t>Ductwork / Airflow</t>
        </is>
      </c>
      <c r="I80" s="57" t="inlineStr">
        <is>
          <t>Controls</t>
        </is>
      </c>
      <c r="J80" s="57" t="inlineStr">
        <is>
          <t>Other</t>
        </is>
      </c>
      <c r="K80" s="57" t="inlineStr">
        <is>
          <t>Revenue Billed</t>
        </is>
      </c>
      <c r="L80" s="57" t="inlineStr">
        <is>
          <t>Cash Collected</t>
        </is>
      </c>
      <c r="M80" s="57" t="inlineStr">
        <is>
          <t>Cash Going Out</t>
        </is>
      </c>
      <c r="N80" s="57" t="inlineStr">
        <is>
          <t>Ending Cash</t>
        </is>
      </c>
      <c r="O80" s="57" t="inlineStr">
        <is>
          <t>Cash Floor</t>
        </is>
      </c>
    </row>
    <row r="81" hidden="1" ht="16.5" customHeight="1" s="91">
      <c r="A81" s="57">
        <f>'Monthly Inputs'!B4</f>
        <v/>
      </c>
      <c r="B81" s="88">
        <f>'Monthly Inputs'!B7</f>
        <v/>
      </c>
      <c r="C81" s="88">
        <f>'Monthly Inputs'!B8</f>
        <v/>
      </c>
      <c r="D81" s="88">
        <f>'Monthly Inputs'!B9</f>
        <v/>
      </c>
      <c r="E81" s="88">
        <f>'Monthly Inputs'!B10</f>
        <v/>
      </c>
      <c r="F81" s="88">
        <f>'Monthly Inputs'!B11</f>
        <v/>
      </c>
      <c r="G81" s="88">
        <f>'Monthly Inputs'!B12</f>
        <v/>
      </c>
      <c r="H81" s="88">
        <f>'Monthly Inputs'!B13</f>
        <v/>
      </c>
      <c r="I81" s="88">
        <f>'Monthly Inputs'!B14</f>
        <v/>
      </c>
      <c r="J81" s="88">
        <f>'Monthly Inputs'!B15</f>
        <v/>
      </c>
      <c r="K81" s="88">
        <f>'Monthly Inputs'!B16</f>
        <v/>
      </c>
      <c r="L81" s="88">
        <f>'Monthly Inputs'!B94</f>
        <v/>
      </c>
      <c r="M81" s="88">
        <f>'Monthly Inputs'!B98</f>
        <v/>
      </c>
      <c r="N81" s="88">
        <f>'Monthly Inputs'!B100</f>
        <v/>
      </c>
      <c r="O81" s="88">
        <f>'Start Here'!C10</f>
        <v/>
      </c>
    </row>
    <row r="82" hidden="1" ht="16.5" customHeight="1" s="91">
      <c r="A82" s="57">
        <f>'Monthly Inputs'!C4</f>
        <v/>
      </c>
      <c r="B82" s="88">
        <f>'Monthly Inputs'!C7</f>
        <v/>
      </c>
      <c r="C82" s="88">
        <f>'Monthly Inputs'!C8</f>
        <v/>
      </c>
      <c r="D82" s="88">
        <f>'Monthly Inputs'!C9</f>
        <v/>
      </c>
      <c r="E82" s="88">
        <f>'Monthly Inputs'!C10</f>
        <v/>
      </c>
      <c r="F82" s="88">
        <f>'Monthly Inputs'!C11</f>
        <v/>
      </c>
      <c r="G82" s="88">
        <f>'Monthly Inputs'!C12</f>
        <v/>
      </c>
      <c r="H82" s="88">
        <f>'Monthly Inputs'!C13</f>
        <v/>
      </c>
      <c r="I82" s="88">
        <f>'Monthly Inputs'!C14</f>
        <v/>
      </c>
      <c r="J82" s="88">
        <f>'Monthly Inputs'!C15</f>
        <v/>
      </c>
      <c r="K82" s="88">
        <f>'Monthly Inputs'!C16</f>
        <v/>
      </c>
      <c r="L82" s="88">
        <f>'Monthly Inputs'!C94</f>
        <v/>
      </c>
      <c r="M82" s="88">
        <f>'Monthly Inputs'!C98</f>
        <v/>
      </c>
      <c r="N82" s="88">
        <f>'Monthly Inputs'!C100</f>
        <v/>
      </c>
      <c r="O82" s="88">
        <f>'Start Here'!C10</f>
        <v/>
      </c>
    </row>
    <row r="83" hidden="1" ht="16.5" customHeight="1" s="91">
      <c r="A83" s="57">
        <f>'Monthly Inputs'!D4</f>
        <v/>
      </c>
      <c r="B83" s="88">
        <f>'Monthly Inputs'!D7</f>
        <v/>
      </c>
      <c r="C83" s="88">
        <f>'Monthly Inputs'!D8</f>
        <v/>
      </c>
      <c r="D83" s="88">
        <f>'Monthly Inputs'!D9</f>
        <v/>
      </c>
      <c r="E83" s="88">
        <f>'Monthly Inputs'!D10</f>
        <v/>
      </c>
      <c r="F83" s="88">
        <f>'Monthly Inputs'!D11</f>
        <v/>
      </c>
      <c r="G83" s="88">
        <f>'Monthly Inputs'!D12</f>
        <v/>
      </c>
      <c r="H83" s="88">
        <f>'Monthly Inputs'!D13</f>
        <v/>
      </c>
      <c r="I83" s="88">
        <f>'Monthly Inputs'!D14</f>
        <v/>
      </c>
      <c r="J83" s="88">
        <f>'Monthly Inputs'!D15</f>
        <v/>
      </c>
      <c r="K83" s="88">
        <f>'Monthly Inputs'!D16</f>
        <v/>
      </c>
      <c r="L83" s="88">
        <f>'Monthly Inputs'!D94</f>
        <v/>
      </c>
      <c r="M83" s="88">
        <f>'Monthly Inputs'!D98</f>
        <v/>
      </c>
      <c r="N83" s="88">
        <f>'Monthly Inputs'!D100</f>
        <v/>
      </c>
      <c r="O83" s="88">
        <f>'Start Here'!C10</f>
        <v/>
      </c>
    </row>
    <row r="84" hidden="1" ht="16.5" customHeight="1" s="91">
      <c r="A84" s="57">
        <f>'Monthly Inputs'!E4</f>
        <v/>
      </c>
      <c r="B84" s="88">
        <f>'Monthly Inputs'!E7</f>
        <v/>
      </c>
      <c r="C84" s="88">
        <f>'Monthly Inputs'!E8</f>
        <v/>
      </c>
      <c r="D84" s="88">
        <f>'Monthly Inputs'!E9</f>
        <v/>
      </c>
      <c r="E84" s="88">
        <f>'Monthly Inputs'!E10</f>
        <v/>
      </c>
      <c r="F84" s="88">
        <f>'Monthly Inputs'!E11</f>
        <v/>
      </c>
      <c r="G84" s="88">
        <f>'Monthly Inputs'!E12</f>
        <v/>
      </c>
      <c r="H84" s="88">
        <f>'Monthly Inputs'!E13</f>
        <v/>
      </c>
      <c r="I84" s="88">
        <f>'Monthly Inputs'!E14</f>
        <v/>
      </c>
      <c r="J84" s="88">
        <f>'Monthly Inputs'!E15</f>
        <v/>
      </c>
      <c r="K84" s="88">
        <f>'Monthly Inputs'!E16</f>
        <v/>
      </c>
      <c r="L84" s="88">
        <f>'Monthly Inputs'!E94</f>
        <v/>
      </c>
      <c r="M84" s="88">
        <f>'Monthly Inputs'!E98</f>
        <v/>
      </c>
      <c r="N84" s="88">
        <f>'Monthly Inputs'!E100</f>
        <v/>
      </c>
      <c r="O84" s="88">
        <f>'Start Here'!C10</f>
        <v/>
      </c>
    </row>
    <row r="85" hidden="1" ht="16.5" customHeight="1" s="91">
      <c r="A85" s="57">
        <f>'Monthly Inputs'!F4</f>
        <v/>
      </c>
      <c r="B85" s="88">
        <f>'Monthly Inputs'!F7</f>
        <v/>
      </c>
      <c r="C85" s="88">
        <f>'Monthly Inputs'!F8</f>
        <v/>
      </c>
      <c r="D85" s="88">
        <f>'Monthly Inputs'!F9</f>
        <v/>
      </c>
      <c r="E85" s="88">
        <f>'Monthly Inputs'!F10</f>
        <v/>
      </c>
      <c r="F85" s="88">
        <f>'Monthly Inputs'!F11</f>
        <v/>
      </c>
      <c r="G85" s="88">
        <f>'Monthly Inputs'!F12</f>
        <v/>
      </c>
      <c r="H85" s="88">
        <f>'Monthly Inputs'!F13</f>
        <v/>
      </c>
      <c r="I85" s="88">
        <f>'Monthly Inputs'!F14</f>
        <v/>
      </c>
      <c r="J85" s="88">
        <f>'Monthly Inputs'!F15</f>
        <v/>
      </c>
      <c r="K85" s="88">
        <f>'Monthly Inputs'!F16</f>
        <v/>
      </c>
      <c r="L85" s="88">
        <f>'Monthly Inputs'!F94</f>
        <v/>
      </c>
      <c r="M85" s="88">
        <f>'Monthly Inputs'!F98</f>
        <v/>
      </c>
      <c r="N85" s="88">
        <f>'Monthly Inputs'!F100</f>
        <v/>
      </c>
      <c r="O85" s="88">
        <f>'Start Here'!C10</f>
        <v/>
      </c>
    </row>
    <row r="86" hidden="1" ht="16.5" customHeight="1" s="91">
      <c r="A86" s="57">
        <f>'Monthly Inputs'!G4</f>
        <v/>
      </c>
      <c r="B86" s="88">
        <f>'Monthly Inputs'!G7</f>
        <v/>
      </c>
      <c r="C86" s="88">
        <f>'Monthly Inputs'!G8</f>
        <v/>
      </c>
      <c r="D86" s="88">
        <f>'Monthly Inputs'!G9</f>
        <v/>
      </c>
      <c r="E86" s="88">
        <f>'Monthly Inputs'!G10</f>
        <v/>
      </c>
      <c r="F86" s="88">
        <f>'Monthly Inputs'!G11</f>
        <v/>
      </c>
      <c r="G86" s="88">
        <f>'Monthly Inputs'!G12</f>
        <v/>
      </c>
      <c r="H86" s="88">
        <f>'Monthly Inputs'!G13</f>
        <v/>
      </c>
      <c r="I86" s="88">
        <f>'Monthly Inputs'!G14</f>
        <v/>
      </c>
      <c r="J86" s="88">
        <f>'Monthly Inputs'!G15</f>
        <v/>
      </c>
      <c r="K86" s="88">
        <f>'Monthly Inputs'!G16</f>
        <v/>
      </c>
      <c r="L86" s="88">
        <f>'Monthly Inputs'!G94</f>
        <v/>
      </c>
      <c r="M86" s="88">
        <f>'Monthly Inputs'!G98</f>
        <v/>
      </c>
      <c r="N86" s="88">
        <f>'Monthly Inputs'!G100</f>
        <v/>
      </c>
      <c r="O86" s="88">
        <f>'Start Here'!C10</f>
        <v/>
      </c>
    </row>
    <row r="87" hidden="1" ht="16.5" customHeight="1" s="91">
      <c r="A87" s="57">
        <f>'Monthly Inputs'!H4</f>
        <v/>
      </c>
      <c r="B87" s="88">
        <f>'Monthly Inputs'!H7</f>
        <v/>
      </c>
      <c r="C87" s="88">
        <f>'Monthly Inputs'!H8</f>
        <v/>
      </c>
      <c r="D87" s="88">
        <f>'Monthly Inputs'!H9</f>
        <v/>
      </c>
      <c r="E87" s="88">
        <f>'Monthly Inputs'!H10</f>
        <v/>
      </c>
      <c r="F87" s="88">
        <f>'Monthly Inputs'!H11</f>
        <v/>
      </c>
      <c r="G87" s="88">
        <f>'Monthly Inputs'!H12</f>
        <v/>
      </c>
      <c r="H87" s="88">
        <f>'Monthly Inputs'!H13</f>
        <v/>
      </c>
      <c r="I87" s="88">
        <f>'Monthly Inputs'!H14</f>
        <v/>
      </c>
      <c r="J87" s="88">
        <f>'Monthly Inputs'!H15</f>
        <v/>
      </c>
      <c r="K87" s="88">
        <f>'Monthly Inputs'!H16</f>
        <v/>
      </c>
      <c r="L87" s="88">
        <f>'Monthly Inputs'!H94</f>
        <v/>
      </c>
      <c r="M87" s="88">
        <f>'Monthly Inputs'!H98</f>
        <v/>
      </c>
      <c r="N87" s="88">
        <f>'Monthly Inputs'!H100</f>
        <v/>
      </c>
      <c r="O87" s="88">
        <f>'Start Here'!C10</f>
        <v/>
      </c>
    </row>
    <row r="88" hidden="1" ht="16.5" customHeight="1" s="91">
      <c r="A88" s="57">
        <f>'Monthly Inputs'!I4</f>
        <v/>
      </c>
      <c r="B88" s="88">
        <f>'Monthly Inputs'!I7</f>
        <v/>
      </c>
      <c r="C88" s="88">
        <f>'Monthly Inputs'!I8</f>
        <v/>
      </c>
      <c r="D88" s="88">
        <f>'Monthly Inputs'!I9</f>
        <v/>
      </c>
      <c r="E88" s="88">
        <f>'Monthly Inputs'!I10</f>
        <v/>
      </c>
      <c r="F88" s="88">
        <f>'Monthly Inputs'!I11</f>
        <v/>
      </c>
      <c r="G88" s="88">
        <f>'Monthly Inputs'!I12</f>
        <v/>
      </c>
      <c r="H88" s="88">
        <f>'Monthly Inputs'!I13</f>
        <v/>
      </c>
      <c r="I88" s="88">
        <f>'Monthly Inputs'!I14</f>
        <v/>
      </c>
      <c r="J88" s="88">
        <f>'Monthly Inputs'!I15</f>
        <v/>
      </c>
      <c r="K88" s="88">
        <f>'Monthly Inputs'!I16</f>
        <v/>
      </c>
      <c r="L88" s="88">
        <f>'Monthly Inputs'!I94</f>
        <v/>
      </c>
      <c r="M88" s="88">
        <f>'Monthly Inputs'!I98</f>
        <v/>
      </c>
      <c r="N88" s="88">
        <f>'Monthly Inputs'!I100</f>
        <v/>
      </c>
      <c r="O88" s="88">
        <f>'Start Here'!C10</f>
        <v/>
      </c>
    </row>
    <row r="89" hidden="1" ht="16.5" customHeight="1" s="91">
      <c r="A89" s="57">
        <f>'Monthly Inputs'!J4</f>
        <v/>
      </c>
      <c r="B89" s="88">
        <f>'Monthly Inputs'!J7</f>
        <v/>
      </c>
      <c r="C89" s="88">
        <f>'Monthly Inputs'!J8</f>
        <v/>
      </c>
      <c r="D89" s="88">
        <f>'Monthly Inputs'!J9</f>
        <v/>
      </c>
      <c r="E89" s="88">
        <f>'Monthly Inputs'!J10</f>
        <v/>
      </c>
      <c r="F89" s="88">
        <f>'Monthly Inputs'!J11</f>
        <v/>
      </c>
      <c r="G89" s="88">
        <f>'Monthly Inputs'!J12</f>
        <v/>
      </c>
      <c r="H89" s="88">
        <f>'Monthly Inputs'!J13</f>
        <v/>
      </c>
      <c r="I89" s="88">
        <f>'Monthly Inputs'!J14</f>
        <v/>
      </c>
      <c r="J89" s="88">
        <f>'Monthly Inputs'!J15</f>
        <v/>
      </c>
      <c r="K89" s="88">
        <f>'Monthly Inputs'!J16</f>
        <v/>
      </c>
      <c r="L89" s="88">
        <f>'Monthly Inputs'!J94</f>
        <v/>
      </c>
      <c r="M89" s="88">
        <f>'Monthly Inputs'!J98</f>
        <v/>
      </c>
      <c r="N89" s="88">
        <f>'Monthly Inputs'!J100</f>
        <v/>
      </c>
      <c r="O89" s="88">
        <f>'Start Here'!C10</f>
        <v/>
      </c>
    </row>
    <row r="90" hidden="1" ht="16.5" customHeight="1" s="91">
      <c r="A90" s="57">
        <f>'Monthly Inputs'!K4</f>
        <v/>
      </c>
      <c r="B90" s="88">
        <f>'Monthly Inputs'!K7</f>
        <v/>
      </c>
      <c r="C90" s="88">
        <f>'Monthly Inputs'!K8</f>
        <v/>
      </c>
      <c r="D90" s="88">
        <f>'Monthly Inputs'!K9</f>
        <v/>
      </c>
      <c r="E90" s="88">
        <f>'Monthly Inputs'!K10</f>
        <v/>
      </c>
      <c r="F90" s="88">
        <f>'Monthly Inputs'!K11</f>
        <v/>
      </c>
      <c r="G90" s="88">
        <f>'Monthly Inputs'!K12</f>
        <v/>
      </c>
      <c r="H90" s="88">
        <f>'Monthly Inputs'!K13</f>
        <v/>
      </c>
      <c r="I90" s="88">
        <f>'Monthly Inputs'!K14</f>
        <v/>
      </c>
      <c r="J90" s="88">
        <f>'Monthly Inputs'!K15</f>
        <v/>
      </c>
      <c r="K90" s="88">
        <f>'Monthly Inputs'!K16</f>
        <v/>
      </c>
      <c r="L90" s="88">
        <f>'Monthly Inputs'!K94</f>
        <v/>
      </c>
      <c r="M90" s="88">
        <f>'Monthly Inputs'!K98</f>
        <v/>
      </c>
      <c r="N90" s="88">
        <f>'Monthly Inputs'!K100</f>
        <v/>
      </c>
      <c r="O90" s="88">
        <f>'Start Here'!C10</f>
        <v/>
      </c>
    </row>
    <row r="91" hidden="1" ht="16.5" customHeight="1" s="91">
      <c r="A91" s="57">
        <f>'Monthly Inputs'!L4</f>
        <v/>
      </c>
      <c r="B91" s="88">
        <f>'Monthly Inputs'!L7</f>
        <v/>
      </c>
      <c r="C91" s="88">
        <f>'Monthly Inputs'!L8</f>
        <v/>
      </c>
      <c r="D91" s="88">
        <f>'Monthly Inputs'!L9</f>
        <v/>
      </c>
      <c r="E91" s="88">
        <f>'Monthly Inputs'!L10</f>
        <v/>
      </c>
      <c r="F91" s="88">
        <f>'Monthly Inputs'!L11</f>
        <v/>
      </c>
      <c r="G91" s="88">
        <f>'Monthly Inputs'!L12</f>
        <v/>
      </c>
      <c r="H91" s="88">
        <f>'Monthly Inputs'!L13</f>
        <v/>
      </c>
      <c r="I91" s="88">
        <f>'Monthly Inputs'!L14</f>
        <v/>
      </c>
      <c r="J91" s="88">
        <f>'Monthly Inputs'!L15</f>
        <v/>
      </c>
      <c r="K91" s="88">
        <f>'Monthly Inputs'!L16</f>
        <v/>
      </c>
      <c r="L91" s="88">
        <f>'Monthly Inputs'!L94</f>
        <v/>
      </c>
      <c r="M91" s="88">
        <f>'Monthly Inputs'!L98</f>
        <v/>
      </c>
      <c r="N91" s="88">
        <f>'Monthly Inputs'!L100</f>
        <v/>
      </c>
      <c r="O91" s="88">
        <f>'Start Here'!C10</f>
        <v/>
      </c>
    </row>
    <row r="92" hidden="1" ht="16.5" customHeight="1" s="91">
      <c r="A92" s="57">
        <f>'Monthly Inputs'!M4</f>
        <v/>
      </c>
      <c r="B92" s="88">
        <f>'Monthly Inputs'!M7</f>
        <v/>
      </c>
      <c r="C92" s="88">
        <f>'Monthly Inputs'!M8</f>
        <v/>
      </c>
      <c r="D92" s="88">
        <f>'Monthly Inputs'!M9</f>
        <v/>
      </c>
      <c r="E92" s="88">
        <f>'Monthly Inputs'!M10</f>
        <v/>
      </c>
      <c r="F92" s="88">
        <f>'Monthly Inputs'!M11</f>
        <v/>
      </c>
      <c r="G92" s="88">
        <f>'Monthly Inputs'!M12</f>
        <v/>
      </c>
      <c r="H92" s="88">
        <f>'Monthly Inputs'!M13</f>
        <v/>
      </c>
      <c r="I92" s="88">
        <f>'Monthly Inputs'!M14</f>
        <v/>
      </c>
      <c r="J92" s="88">
        <f>'Monthly Inputs'!M15</f>
        <v/>
      </c>
      <c r="K92" s="88">
        <f>'Monthly Inputs'!M16</f>
        <v/>
      </c>
      <c r="L92" s="88">
        <f>'Monthly Inputs'!M94</f>
        <v/>
      </c>
      <c r="M92" s="88">
        <f>'Monthly Inputs'!M98</f>
        <v/>
      </c>
      <c r="N92" s="88">
        <f>'Monthly Inputs'!M100</f>
        <v/>
      </c>
      <c r="O92" s="88">
        <f>'Start Here'!C10</f>
        <v/>
      </c>
    </row>
    <row r="93" hidden="1" ht="16.5" customHeight="1" s="91">
      <c r="A93" s="57" t="n"/>
      <c r="B93" s="57" t="n"/>
      <c r="C93" s="57" t="n"/>
      <c r="D93" s="57" t="n"/>
      <c r="E93" s="57" t="n"/>
      <c r="F93" s="57" t="n"/>
      <c r="G93" s="57" t="n"/>
      <c r="H93" s="57" t="n"/>
      <c r="I93" s="57" t="n"/>
      <c r="J93" s="57" t="n"/>
      <c r="K93" s="57" t="n"/>
      <c r="L93" s="57" t="n"/>
      <c r="M93" s="57" t="n"/>
      <c r="N93" s="57" t="n"/>
      <c r="O93" s="57" t="n"/>
    </row>
    <row r="94" hidden="1" ht="16.5" customHeight="1" s="91">
      <c r="A94" s="57" t="n"/>
      <c r="B94" s="57" t="n"/>
      <c r="C94" s="57" t="n"/>
      <c r="D94" s="57" t="n"/>
      <c r="E94" s="57" t="n"/>
      <c r="F94" s="57" t="n"/>
      <c r="G94" s="57" t="n"/>
      <c r="H94" s="57" t="n"/>
      <c r="I94" s="57" t="n"/>
      <c r="J94" s="57" t="n"/>
      <c r="K94" s="57" t="n"/>
      <c r="L94" s="57" t="n"/>
      <c r="M94" s="57" t="n"/>
      <c r="N94" s="57" t="n"/>
      <c r="O94" s="57" t="n"/>
    </row>
    <row r="95" hidden="1" ht="16.5" customHeight="1" s="91">
      <c r="A95" s="57" t="n"/>
      <c r="B95" s="57" t="n"/>
      <c r="C95" s="57" t="n"/>
      <c r="D95" s="57" t="n"/>
      <c r="E95" s="57" t="n"/>
      <c r="F95" s="57" t="n"/>
      <c r="G95" s="57" t="n"/>
      <c r="H95" s="57" t="n"/>
      <c r="I95" s="57" t="n"/>
      <c r="J95" s="57" t="n"/>
      <c r="K95" s="57" t="n"/>
      <c r="L95" s="57" t="n"/>
      <c r="M95" s="57" t="n"/>
      <c r="N95" s="57" t="n"/>
      <c r="O95" s="57" t="n"/>
    </row>
    <row r="96" hidden="1" ht="16.5" customHeight="1" s="91">
      <c r="A96" s="57">
        <f>MATCH(O6,'Monthly Inputs'!B4:M4,0)</f>
        <v/>
      </c>
      <c r="B96" s="57" t="n">
        <v>1</v>
      </c>
      <c r="C96" s="57" t="n">
        <v>2</v>
      </c>
      <c r="D96" s="57" t="n">
        <v>3</v>
      </c>
      <c r="E96" s="57" t="n">
        <v>4</v>
      </c>
      <c r="F96" s="57" t="n">
        <v>5</v>
      </c>
      <c r="G96" s="57" t="n">
        <v>6</v>
      </c>
      <c r="H96" s="57" t="n">
        <v>7</v>
      </c>
      <c r="I96" s="57" t="n">
        <v>8</v>
      </c>
      <c r="J96" s="57" t="n">
        <v>9</v>
      </c>
      <c r="K96" s="57" t="n">
        <v>10</v>
      </c>
      <c r="L96" s="57" t="n">
        <v>11</v>
      </c>
      <c r="M96" s="57" t="n">
        <v>12</v>
      </c>
      <c r="N96" s="57" t="n"/>
      <c r="O96" s="57" t="n"/>
    </row>
    <row r="97" hidden="1" ht="16.5" customHeight="1" s="91">
      <c r="A97" s="57" t="n"/>
      <c r="B97" s="57">
        <f>MAX(0,B96-$A$96+1)</f>
        <v/>
      </c>
      <c r="C97" s="57">
        <f>MAX(0,C96-$A$96+1)</f>
        <v/>
      </c>
      <c r="D97" s="57">
        <f>MAX(0,D96-$A$96+1)</f>
        <v/>
      </c>
      <c r="E97" s="57">
        <f>MAX(0,E96-$A$96+1)</f>
        <v/>
      </c>
      <c r="F97" s="57">
        <f>MAX(0,F96-$A$96+1)</f>
        <v/>
      </c>
      <c r="G97" s="57">
        <f>MAX(0,G96-$A$96+1)</f>
        <v/>
      </c>
      <c r="H97" s="57">
        <f>MAX(0,H96-$A$96+1)</f>
        <v/>
      </c>
      <c r="I97" s="57">
        <f>MAX(0,I96-$A$96+1)</f>
        <v/>
      </c>
      <c r="J97" s="57">
        <f>MAX(0,J96-$A$96+1)</f>
        <v/>
      </c>
      <c r="K97" s="57">
        <f>MAX(0,K96-$A$96+1)</f>
        <v/>
      </c>
      <c r="L97" s="57">
        <f>MAX(0,L96-$A$96+1)</f>
        <v/>
      </c>
      <c r="M97" s="57">
        <f>MAX(0,M96-$A$96+1)</f>
        <v/>
      </c>
      <c r="N97" s="57" t="n"/>
      <c r="O97" s="57" t="n"/>
    </row>
    <row r="98" hidden="1" ht="16.5" customHeight="1" s="91">
      <c r="A98" s="57" t="n"/>
      <c r="B98" s="113">
        <f>IF(B96&gt;=$A$96,$O$8,0)</f>
        <v/>
      </c>
      <c r="C98" s="113">
        <f>IF(C96&gt;=$A$96,$O$8,0)</f>
        <v/>
      </c>
      <c r="D98" s="113">
        <f>IF(D96&gt;=$A$96,$O$8,0)</f>
        <v/>
      </c>
      <c r="E98" s="113">
        <f>IF(E96&gt;=$A$96,$O$8,0)</f>
        <v/>
      </c>
      <c r="F98" s="113">
        <f>IF(F96&gt;=$A$96,$O$8,0)</f>
        <v/>
      </c>
      <c r="G98" s="113">
        <f>IF(G96&gt;=$A$96,$O$8,0)</f>
        <v/>
      </c>
      <c r="H98" s="113">
        <f>IF(H96&gt;=$A$96,$O$8,0)</f>
        <v/>
      </c>
      <c r="I98" s="113">
        <f>IF(I96&gt;=$A$96,$O$8,0)</f>
        <v/>
      </c>
      <c r="J98" s="113">
        <f>IF(J96&gt;=$A$96,$O$8,0)</f>
        <v/>
      </c>
      <c r="K98" s="113">
        <f>IF(K96&gt;=$A$96,$O$8,0)</f>
        <v/>
      </c>
      <c r="L98" s="113">
        <f>IF(L96&gt;=$A$96,$O$8,0)</f>
        <v/>
      </c>
      <c r="M98" s="113">
        <f>IF(M96&gt;=$A$96,$O$8,0)</f>
        <v/>
      </c>
      <c r="N98" s="57" t="n"/>
      <c r="O98" s="57" t="n"/>
    </row>
    <row r="99" hidden="1" ht="16.5" customHeight="1" s="91">
      <c r="A99" s="57" t="n"/>
      <c r="B99" s="113">
        <f>$O$7*B97</f>
        <v/>
      </c>
      <c r="C99" s="113">
        <f>$O$7*C97</f>
        <v/>
      </c>
      <c r="D99" s="113">
        <f>$O$7*D97</f>
        <v/>
      </c>
      <c r="E99" s="113">
        <f>$O$7*E97</f>
        <v/>
      </c>
      <c r="F99" s="113">
        <f>$O$7*F97</f>
        <v/>
      </c>
      <c r="G99" s="113">
        <f>$O$7*G97</f>
        <v/>
      </c>
      <c r="H99" s="113">
        <f>$O$7*H97</f>
        <v/>
      </c>
      <c r="I99" s="113">
        <f>$O$7*I97</f>
        <v/>
      </c>
      <c r="J99" s="113">
        <f>$O$7*J97</f>
        <v/>
      </c>
      <c r="K99" s="113">
        <f>$O$7*K97</f>
        <v/>
      </c>
      <c r="L99" s="113">
        <f>$O$7*L97</f>
        <v/>
      </c>
      <c r="M99" s="113">
        <f>$O$7*M97</f>
        <v/>
      </c>
      <c r="N99" s="57" t="n"/>
      <c r="O99" s="57" t="n"/>
    </row>
    <row r="100" hidden="1" ht="16.5" customHeight="1" s="91">
      <c r="A100" s="57" t="n"/>
      <c r="B100" s="88">
        <f>'Monthly Inputs'!B100-B98-B99</f>
        <v/>
      </c>
      <c r="C100" s="88">
        <f>'Monthly Inputs'!C100-C98-C99</f>
        <v/>
      </c>
      <c r="D100" s="88">
        <f>'Monthly Inputs'!D100-D98-D99</f>
        <v/>
      </c>
      <c r="E100" s="88">
        <f>'Monthly Inputs'!E100-E98-E99</f>
        <v/>
      </c>
      <c r="F100" s="88">
        <f>'Monthly Inputs'!F100-F98-F99</f>
        <v/>
      </c>
      <c r="G100" s="88">
        <f>'Monthly Inputs'!G100-G98-G99</f>
        <v/>
      </c>
      <c r="H100" s="88">
        <f>'Monthly Inputs'!H100-H98-H99</f>
        <v/>
      </c>
      <c r="I100" s="88">
        <f>'Monthly Inputs'!I100-I98-I99</f>
        <v/>
      </c>
      <c r="J100" s="88">
        <f>'Monthly Inputs'!J100-J98-J99</f>
        <v/>
      </c>
      <c r="K100" s="88">
        <f>'Monthly Inputs'!K100-K98-K99</f>
        <v/>
      </c>
      <c r="L100" s="88">
        <f>'Monthly Inputs'!L100-L98-L99</f>
        <v/>
      </c>
      <c r="M100" s="88">
        <f>'Monthly Inputs'!M100-M98-M99</f>
        <v/>
      </c>
      <c r="N100" s="57" t="n"/>
      <c r="O100" s="57" t="n"/>
    </row>
    <row r="101" hidden="1" ht="16.5" customHeight="1" s="91">
      <c r="A101" s="57" t="n"/>
      <c r="B101" s="57">
        <f>IF(B97=0,"",MAX(0,('Monthly Inputs'!B100-'Start Here'!$C$10-B98)/B97))</f>
        <v/>
      </c>
      <c r="C101" s="57">
        <f>IF(C97=0,"",MAX(0,('Monthly Inputs'!C100-'Start Here'!$C$10-C98)/C97))</f>
        <v/>
      </c>
      <c r="D101" s="57">
        <f>IF(D97=0,"",MAX(0,('Monthly Inputs'!D100-'Start Here'!$C$10-D98)/D97))</f>
        <v/>
      </c>
      <c r="E101" s="57">
        <f>IF(E97=0,"",MAX(0,('Monthly Inputs'!E100-'Start Here'!$C$10-E98)/E97))</f>
        <v/>
      </c>
      <c r="F101" s="57">
        <f>IF(F97=0,"",MAX(0,('Monthly Inputs'!F100-'Start Here'!$C$10-F98)/F97))</f>
        <v/>
      </c>
      <c r="G101" s="57">
        <f>IF(G97=0,"",MAX(0,('Monthly Inputs'!G100-'Start Here'!$C$10-G98)/G97))</f>
        <v/>
      </c>
      <c r="H101" s="57">
        <f>IF(H97=0,"",MAX(0,('Monthly Inputs'!H100-'Start Here'!$C$10-H98)/H97))</f>
        <v/>
      </c>
      <c r="I101" s="57">
        <f>IF(I97=0,"",MAX(0,('Monthly Inputs'!I100-'Start Here'!$C$10-I98)/I97))</f>
        <v/>
      </c>
      <c r="J101" s="57">
        <f>IF(J97=0,"",MAX(0,('Monthly Inputs'!J100-'Start Here'!$C$10-J98)/J97))</f>
        <v/>
      </c>
      <c r="K101" s="57">
        <f>IF(K97=0,"",MAX(0,('Monthly Inputs'!K100-'Start Here'!$C$10-K98)/K97))</f>
        <v/>
      </c>
      <c r="L101" s="57">
        <f>IF(L97=0,"",MAX(0,('Monthly Inputs'!L100-'Start Here'!$C$10-L98)/L97))</f>
        <v/>
      </c>
      <c r="M101" s="57">
        <f>IF(M97=0,"",MAX(0,('Monthly Inputs'!M100-'Start Here'!$C$10-M98)/M97))</f>
        <v/>
      </c>
      <c r="N101" s="57" t="n"/>
      <c r="O101" s="57" t="n"/>
    </row>
    <row r="102" hidden="1" ht="16.5" customHeight="1" s="91">
      <c r="A102" s="57" t="n"/>
      <c r="B102" s="57">
        <f>IF(B97=0,"",MAX(0,'Monthly Inputs'!B100-'Start Here'!$C$10-B99))</f>
        <v/>
      </c>
      <c r="C102" s="57">
        <f>IF(C97=0,"",MAX(0,'Monthly Inputs'!C100-'Start Here'!$C$10-C99))</f>
        <v/>
      </c>
      <c r="D102" s="57">
        <f>IF(D97=0,"",MAX(0,'Monthly Inputs'!D100-'Start Here'!$C$10-D99))</f>
        <v/>
      </c>
      <c r="E102" s="57">
        <f>IF(E97=0,"",MAX(0,'Monthly Inputs'!E100-'Start Here'!$C$10-E99))</f>
        <v/>
      </c>
      <c r="F102" s="57">
        <f>IF(F97=0,"",MAX(0,'Monthly Inputs'!F100-'Start Here'!$C$10-F99))</f>
        <v/>
      </c>
      <c r="G102" s="57">
        <f>IF(G97=0,"",MAX(0,'Monthly Inputs'!G100-'Start Here'!$C$10-G99))</f>
        <v/>
      </c>
      <c r="H102" s="57">
        <f>IF(H97=0,"",MAX(0,'Monthly Inputs'!H100-'Start Here'!$C$10-H99))</f>
        <v/>
      </c>
      <c r="I102" s="57">
        <f>IF(I97=0,"",MAX(0,'Monthly Inputs'!I100-'Start Here'!$C$10-I99))</f>
        <v/>
      </c>
      <c r="J102" s="57">
        <f>IF(J97=0,"",MAX(0,'Monthly Inputs'!J100-'Start Here'!$C$10-J99))</f>
        <v/>
      </c>
      <c r="K102" s="57">
        <f>IF(K97=0,"",MAX(0,'Monthly Inputs'!K100-'Start Here'!$C$10-K99))</f>
        <v/>
      </c>
      <c r="L102" s="57">
        <f>IF(L97=0,"",MAX(0,'Monthly Inputs'!L100-'Start Here'!$C$10-L99))</f>
        <v/>
      </c>
      <c r="M102" s="57">
        <f>IF(M97=0,"",MAX(0,'Monthly Inputs'!M100-'Start Here'!$C$10-M99))</f>
        <v/>
      </c>
      <c r="N102" s="57" t="n"/>
      <c r="O102" s="57" t="n"/>
    </row>
    <row r="103" hidden="1" ht="16.5" customHeight="1" s="91">
      <c r="A103" s="57" t="inlineStr">
        <is>
          <t>Below floor (helper)</t>
        </is>
      </c>
      <c r="B103" s="57">
        <f>IF('Monthly Inputs'!B100&lt;'Start Here'!$C$10,1,0)</f>
        <v/>
      </c>
      <c r="C103" s="57">
        <f>IF('Monthly Inputs'!C100&lt;'Start Here'!$C$10,1,0)</f>
        <v/>
      </c>
      <c r="D103" s="57">
        <f>IF('Monthly Inputs'!D100&lt;'Start Here'!$C$10,1,0)</f>
        <v/>
      </c>
      <c r="E103" s="57">
        <f>IF('Monthly Inputs'!E100&lt;'Start Here'!$C$10,1,0)</f>
        <v/>
      </c>
      <c r="F103" s="57">
        <f>IF('Monthly Inputs'!F100&lt;'Start Here'!$C$10,1,0)</f>
        <v/>
      </c>
      <c r="G103" s="57">
        <f>IF('Monthly Inputs'!G100&lt;'Start Here'!$C$10,1,0)</f>
        <v/>
      </c>
      <c r="H103" s="57">
        <f>IF('Monthly Inputs'!H100&lt;'Start Here'!$C$10,1,0)</f>
        <v/>
      </c>
      <c r="I103" s="57">
        <f>IF('Monthly Inputs'!I100&lt;'Start Here'!$C$10,1,0)</f>
        <v/>
      </c>
      <c r="J103" s="57">
        <f>IF('Monthly Inputs'!J100&lt;'Start Here'!$C$10,1,0)</f>
        <v/>
      </c>
      <c r="K103" s="57">
        <f>IF('Monthly Inputs'!K100&lt;'Start Here'!$C$10,1,0)</f>
        <v/>
      </c>
      <c r="L103" s="57">
        <f>IF('Monthly Inputs'!L100&lt;'Start Here'!$C$10,1,0)</f>
        <v/>
      </c>
      <c r="M103" s="57">
        <f>IF('Monthly Inputs'!M100&lt;'Start Here'!$C$10,1,0)</f>
        <v/>
      </c>
      <c r="N103" s="57" t="n"/>
      <c r="O103" s="57" t="n"/>
    </row>
    <row r="104" hidden="1" ht="16.5" customHeight="1" s="91">
      <c r="A104" s="57" t="n"/>
      <c r="B104" s="57" t="n"/>
      <c r="C104" s="57" t="n"/>
      <c r="D104" s="57" t="n"/>
      <c r="E104" s="57" t="n"/>
      <c r="F104" s="57" t="n"/>
      <c r="G104" s="57" t="n"/>
      <c r="H104" s="57" t="n"/>
      <c r="I104" s="57" t="n"/>
      <c r="J104" s="57" t="n"/>
      <c r="K104" s="57" t="n"/>
      <c r="L104" s="57" t="n"/>
      <c r="M104" s="57" t="n"/>
      <c r="N104" s="57" t="n"/>
      <c r="O104" s="57" t="n"/>
    </row>
    <row r="105" hidden="1" ht="16.5" customHeight="1" s="91">
      <c r="A105" s="57" t="inlineStr">
        <is>
          <t>January</t>
        </is>
      </c>
      <c r="B105" s="88">
        <f>MIN(B122:M122)</f>
        <v/>
      </c>
      <c r="C105" s="57">
        <f>IF(B105&gt;='Start Here'!$C$10,1,0)</f>
        <v/>
      </c>
      <c r="D105" s="57" t="n"/>
      <c r="E105" s="57" t="n"/>
      <c r="F105" s="57" t="n"/>
      <c r="G105" s="57" t="n"/>
      <c r="H105" s="57" t="n"/>
      <c r="I105" s="57" t="n"/>
      <c r="J105" s="57" t="n"/>
      <c r="K105" s="57" t="n"/>
      <c r="L105" s="57" t="n"/>
      <c r="M105" s="57" t="n"/>
      <c r="N105" s="57" t="n"/>
      <c r="O105" s="57" t="n"/>
    </row>
    <row r="106" hidden="1" ht="16.5" customHeight="1" s="91">
      <c r="A106" s="57" t="inlineStr">
        <is>
          <t>February</t>
        </is>
      </c>
      <c r="B106" s="88">
        <f>MIN(B123:M123)</f>
        <v/>
      </c>
      <c r="C106" s="57">
        <f>IF(B106&gt;='Start Here'!$C$10,1,0)</f>
        <v/>
      </c>
      <c r="D106" s="57" t="n"/>
      <c r="E106" s="57" t="n"/>
      <c r="F106" s="57" t="n"/>
      <c r="G106" s="57" t="n"/>
      <c r="H106" s="57" t="n"/>
      <c r="I106" s="57" t="n"/>
      <c r="J106" s="57" t="n"/>
      <c r="K106" s="57" t="n"/>
      <c r="L106" s="57" t="n"/>
      <c r="M106" s="57" t="n"/>
      <c r="N106" s="57" t="n"/>
      <c r="O106" s="57" t="n"/>
    </row>
    <row r="107" hidden="1" ht="16.5" customHeight="1" s="91">
      <c r="A107" s="57" t="inlineStr">
        <is>
          <t>March</t>
        </is>
      </c>
      <c r="B107" s="88">
        <f>MIN(B124:M124)</f>
        <v/>
      </c>
      <c r="C107" s="57">
        <f>IF(B107&gt;='Start Here'!$C$10,1,0)</f>
        <v/>
      </c>
      <c r="D107" s="57" t="n"/>
      <c r="E107" s="57" t="n"/>
      <c r="F107" s="57" t="n"/>
      <c r="G107" s="57" t="n"/>
      <c r="H107" s="57" t="n"/>
      <c r="I107" s="57" t="n"/>
      <c r="J107" s="57" t="n"/>
      <c r="K107" s="57" t="n"/>
      <c r="L107" s="57" t="n"/>
      <c r="M107" s="57" t="n"/>
      <c r="N107" s="57" t="n"/>
      <c r="O107" s="57" t="n"/>
    </row>
    <row r="108" hidden="1" ht="16.5" customHeight="1" s="91">
      <c r="A108" s="57" t="inlineStr">
        <is>
          <t>April</t>
        </is>
      </c>
      <c r="B108" s="88">
        <f>MIN(B125:M125)</f>
        <v/>
      </c>
      <c r="C108" s="57">
        <f>IF(B108&gt;='Start Here'!$C$10,1,0)</f>
        <v/>
      </c>
      <c r="D108" s="57" t="n"/>
      <c r="E108" s="57" t="n"/>
      <c r="F108" s="57" t="n"/>
      <c r="G108" s="57" t="n"/>
      <c r="H108" s="57" t="n"/>
      <c r="I108" s="57" t="n"/>
      <c r="J108" s="57" t="n"/>
      <c r="K108" s="57" t="n"/>
      <c r="L108" s="57" t="n"/>
      <c r="M108" s="57" t="n"/>
      <c r="N108" s="57" t="n"/>
      <c r="O108" s="57" t="n"/>
    </row>
    <row r="109" hidden="1" ht="16.5" customHeight="1" s="91">
      <c r="A109" s="57" t="inlineStr">
        <is>
          <t>May</t>
        </is>
      </c>
      <c r="B109" s="88">
        <f>MIN(B126:M126)</f>
        <v/>
      </c>
      <c r="C109" s="57">
        <f>IF(B109&gt;='Start Here'!$C$10,1,0)</f>
        <v/>
      </c>
      <c r="D109" s="57" t="n"/>
      <c r="E109" s="57" t="n"/>
      <c r="F109" s="57" t="n"/>
      <c r="G109" s="57" t="n"/>
      <c r="H109" s="57" t="n"/>
      <c r="I109" s="57" t="n"/>
      <c r="J109" s="57" t="n"/>
      <c r="K109" s="57" t="n"/>
      <c r="L109" s="57" t="n"/>
      <c r="M109" s="57" t="n"/>
      <c r="N109" s="57" t="n"/>
      <c r="O109" s="57" t="n"/>
    </row>
    <row r="110" hidden="1" ht="16.5" customHeight="1" s="91">
      <c r="A110" s="57" t="inlineStr">
        <is>
          <t>June</t>
        </is>
      </c>
      <c r="B110" s="88">
        <f>MIN(B127:M127)</f>
        <v/>
      </c>
      <c r="C110" s="57">
        <f>IF(B110&gt;='Start Here'!$C$10,1,0)</f>
        <v/>
      </c>
      <c r="D110" s="57" t="n"/>
      <c r="E110" s="57" t="n"/>
      <c r="F110" s="57" t="n"/>
      <c r="G110" s="57" t="n"/>
      <c r="H110" s="57" t="n"/>
      <c r="I110" s="57" t="n"/>
      <c r="J110" s="57" t="n"/>
      <c r="K110" s="57" t="n"/>
      <c r="L110" s="57" t="n"/>
      <c r="M110" s="57" t="n"/>
      <c r="N110" s="57" t="n"/>
      <c r="O110" s="57" t="n"/>
    </row>
    <row r="111" hidden="1" ht="16.5" customHeight="1" s="91">
      <c r="A111" s="57" t="inlineStr">
        <is>
          <t>July</t>
        </is>
      </c>
      <c r="B111" s="88">
        <f>MIN(B128:M128)</f>
        <v/>
      </c>
      <c r="C111" s="57">
        <f>IF(B111&gt;='Start Here'!$C$10,1,0)</f>
        <v/>
      </c>
      <c r="D111" s="57" t="n"/>
      <c r="E111" s="57" t="n"/>
      <c r="F111" s="57" t="n"/>
      <c r="G111" s="57" t="n"/>
      <c r="H111" s="57" t="n"/>
      <c r="I111" s="57" t="n"/>
      <c r="J111" s="57" t="n"/>
      <c r="K111" s="57" t="n"/>
      <c r="L111" s="57" t="n"/>
      <c r="M111" s="57" t="n"/>
      <c r="N111" s="57" t="n"/>
      <c r="O111" s="57" t="n"/>
    </row>
    <row r="112" hidden="1" ht="16.5" customHeight="1" s="91">
      <c r="A112" s="57" t="inlineStr">
        <is>
          <t>August</t>
        </is>
      </c>
      <c r="B112" s="88">
        <f>MIN(B129:M129)</f>
        <v/>
      </c>
      <c r="C112" s="57">
        <f>IF(B112&gt;='Start Here'!$C$10,1,0)</f>
        <v/>
      </c>
      <c r="D112" s="57" t="n"/>
      <c r="E112" s="57" t="n"/>
      <c r="F112" s="57" t="n"/>
      <c r="G112" s="57" t="n"/>
      <c r="H112" s="57" t="n"/>
      <c r="I112" s="57" t="n"/>
      <c r="J112" s="57" t="n"/>
      <c r="K112" s="57" t="n"/>
      <c r="L112" s="57" t="n"/>
      <c r="M112" s="57" t="n"/>
      <c r="N112" s="57" t="n"/>
      <c r="O112" s="57" t="n"/>
    </row>
    <row r="113" hidden="1" ht="16.5" customHeight="1" s="91">
      <c r="A113" s="57" t="inlineStr">
        <is>
          <t>September</t>
        </is>
      </c>
      <c r="B113" s="88">
        <f>MIN(B130:M130)</f>
        <v/>
      </c>
      <c r="C113" s="57">
        <f>IF(B113&gt;='Start Here'!$C$10,1,0)</f>
        <v/>
      </c>
      <c r="D113" s="57" t="n"/>
      <c r="E113" s="57" t="n"/>
      <c r="F113" s="57" t="n"/>
      <c r="G113" s="57" t="n"/>
      <c r="H113" s="57" t="n"/>
      <c r="I113" s="57" t="n"/>
      <c r="J113" s="57" t="n"/>
      <c r="K113" s="57" t="n"/>
      <c r="L113" s="57" t="n"/>
      <c r="M113" s="57" t="n"/>
      <c r="N113" s="57" t="n"/>
      <c r="O113" s="57" t="n"/>
    </row>
    <row r="114" hidden="1" ht="16.5" customHeight="1" s="91">
      <c r="A114" s="57" t="inlineStr">
        <is>
          <t>October</t>
        </is>
      </c>
      <c r="B114" s="88">
        <f>MIN(B131:M131)</f>
        <v/>
      </c>
      <c r="C114" s="57">
        <f>IF(B114&gt;='Start Here'!$C$10,1,0)</f>
        <v/>
      </c>
      <c r="D114" s="57" t="n"/>
      <c r="E114" s="57" t="n"/>
      <c r="F114" s="57" t="n"/>
      <c r="G114" s="57" t="n"/>
      <c r="H114" s="57" t="n"/>
      <c r="I114" s="57" t="n"/>
      <c r="J114" s="57" t="n"/>
      <c r="K114" s="57" t="n"/>
      <c r="L114" s="57" t="n"/>
      <c r="M114" s="57" t="n"/>
      <c r="N114" s="57" t="n"/>
      <c r="O114" s="57" t="n"/>
    </row>
    <row r="115" hidden="1" ht="16.5" customHeight="1" s="91">
      <c r="A115" s="57" t="inlineStr">
        <is>
          <t>November</t>
        </is>
      </c>
      <c r="B115" s="88">
        <f>MIN(B132:M132)</f>
        <v/>
      </c>
      <c r="C115" s="57">
        <f>IF(B115&gt;='Start Here'!$C$10,1,0)</f>
        <v/>
      </c>
      <c r="D115" s="57" t="n"/>
      <c r="E115" s="57" t="n"/>
      <c r="F115" s="57" t="n"/>
      <c r="G115" s="57" t="n"/>
      <c r="H115" s="57" t="n"/>
      <c r="I115" s="57" t="n"/>
      <c r="J115" s="57" t="n"/>
      <c r="K115" s="57" t="n"/>
      <c r="L115" s="57" t="n"/>
      <c r="M115" s="57" t="n"/>
      <c r="N115" s="57" t="n"/>
      <c r="O115" s="57" t="n"/>
    </row>
    <row r="116" hidden="1" ht="16.5" customHeight="1" s="91">
      <c r="A116" s="57" t="inlineStr">
        <is>
          <t>December</t>
        </is>
      </c>
      <c r="B116" s="88">
        <f>MIN(B133:M133)</f>
        <v/>
      </c>
      <c r="C116" s="57">
        <f>IF(B116&gt;='Start Here'!$C$10,1,0)</f>
        <v/>
      </c>
      <c r="D116" s="57" t="n"/>
      <c r="E116" s="57" t="n"/>
      <c r="F116" s="57" t="n"/>
      <c r="G116" s="57" t="n"/>
      <c r="H116" s="57" t="n"/>
      <c r="I116" s="57" t="n"/>
      <c r="J116" s="57" t="n"/>
      <c r="K116" s="57" t="n"/>
      <c r="L116" s="57" t="n"/>
      <c r="M116" s="57" t="n"/>
      <c r="N116" s="57" t="n"/>
      <c r="O116" s="57" t="n"/>
    </row>
    <row r="117" hidden="1" ht="16.5" customHeight="1" s="91">
      <c r="A117" s="57" t="n"/>
      <c r="B117" s="57" t="n"/>
      <c r="C117" s="57" t="n"/>
      <c r="D117" s="57" t="n"/>
      <c r="E117" s="57" t="n"/>
      <c r="F117" s="57" t="n"/>
      <c r="G117" s="57" t="n"/>
      <c r="H117" s="57" t="n"/>
      <c r="I117" s="57" t="n"/>
      <c r="J117" s="57" t="n"/>
      <c r="K117" s="57" t="n"/>
      <c r="L117" s="57" t="n"/>
      <c r="M117" s="57" t="n"/>
      <c r="N117" s="57" t="n"/>
      <c r="O117" s="57" t="n"/>
    </row>
    <row r="118" hidden="1" ht="16.5" customHeight="1" s="91">
      <c r="A118" s="57" t="n"/>
      <c r="B118" s="57" t="n"/>
      <c r="C118" s="57" t="n"/>
      <c r="D118" s="57" t="n"/>
      <c r="E118" s="57" t="n"/>
      <c r="F118" s="57" t="n"/>
      <c r="G118" s="57" t="n"/>
      <c r="H118" s="57" t="n"/>
      <c r="I118" s="57" t="n"/>
      <c r="J118" s="57" t="n"/>
      <c r="K118" s="57" t="n"/>
      <c r="L118" s="57" t="n"/>
      <c r="M118" s="57" t="n"/>
      <c r="N118" s="57" t="n"/>
      <c r="O118" s="57" t="n"/>
    </row>
    <row r="119" hidden="1" ht="16.5" customHeight="1" s="91">
      <c r="A119" s="57" t="n"/>
      <c r="B119" s="57" t="n"/>
      <c r="C119" s="57" t="n"/>
      <c r="D119" s="57" t="n"/>
      <c r="E119" s="57" t="n"/>
      <c r="F119" s="57" t="n"/>
      <c r="G119" s="57" t="n"/>
      <c r="H119" s="57" t="n"/>
      <c r="I119" s="57" t="n"/>
      <c r="J119" s="57" t="n"/>
      <c r="K119" s="57" t="n"/>
      <c r="L119" s="57" t="n"/>
      <c r="M119" s="57" t="n"/>
      <c r="N119" s="57" t="n"/>
      <c r="O119" s="57" t="n"/>
    </row>
    <row r="120" hidden="1" ht="16.5" customHeight="1" s="91">
      <c r="A120" s="57" t="n"/>
      <c r="B120" s="57" t="n"/>
      <c r="C120" s="57" t="n"/>
      <c r="D120" s="57" t="n"/>
      <c r="E120" s="57" t="n"/>
      <c r="F120" s="57" t="n"/>
      <c r="G120" s="57" t="n"/>
      <c r="H120" s="57" t="n"/>
      <c r="I120" s="57" t="n"/>
      <c r="J120" s="57" t="n"/>
      <c r="K120" s="57" t="n"/>
      <c r="L120" s="57" t="n"/>
      <c r="M120" s="57" t="n"/>
      <c r="N120" s="57" t="n"/>
      <c r="O120" s="57" t="n"/>
    </row>
    <row r="121" hidden="1" ht="15.75" customHeight="1" s="91">
      <c r="A121" t="inlineStr">
        <is>
          <t>Cash after proposal, by start month (helper)</t>
        </is>
      </c>
    </row>
    <row r="122" hidden="1" ht="15.75" customHeight="1" s="91">
      <c r="A122" t="n">
        <v>1</v>
      </c>
      <c r="B122">
        <f>'Monthly Inputs'!B$100-IF(B$96&gt;=$A122,$O$8+$O$7*(B$96-$A122+1),0)</f>
        <v/>
      </c>
      <c r="C122">
        <f>'Monthly Inputs'!C$100-IF(C$96&gt;=$A122,$O$8+$O$7*(C$96-$A122+1),0)</f>
        <v/>
      </c>
      <c r="D122">
        <f>'Monthly Inputs'!D$100-IF(D$96&gt;=$A122,$O$8+$O$7*(D$96-$A122+1),0)</f>
        <v/>
      </c>
      <c r="E122">
        <f>'Monthly Inputs'!E$100-IF(E$96&gt;=$A122,$O$8+$O$7*(E$96-$A122+1),0)</f>
        <v/>
      </c>
      <c r="F122">
        <f>'Monthly Inputs'!F$100-IF(F$96&gt;=$A122,$O$8+$O$7*(F$96-$A122+1),0)</f>
        <v/>
      </c>
      <c r="G122">
        <f>'Monthly Inputs'!G$100-IF(G$96&gt;=$A122,$O$8+$O$7*(G$96-$A122+1),0)</f>
        <v/>
      </c>
      <c r="H122">
        <f>'Monthly Inputs'!H$100-IF(H$96&gt;=$A122,$O$8+$O$7*(H$96-$A122+1),0)</f>
        <v/>
      </c>
      <c r="I122">
        <f>'Monthly Inputs'!I$100-IF(I$96&gt;=$A122,$O$8+$O$7*(I$96-$A122+1),0)</f>
        <v/>
      </c>
      <c r="J122">
        <f>'Monthly Inputs'!J$100-IF(J$96&gt;=$A122,$O$8+$O$7*(J$96-$A122+1),0)</f>
        <v/>
      </c>
      <c r="K122">
        <f>'Monthly Inputs'!K$100-IF(K$96&gt;=$A122,$O$8+$O$7*(K$96-$A122+1),0)</f>
        <v/>
      </c>
      <c r="L122">
        <f>'Monthly Inputs'!L$100-IF(L$96&gt;=$A122,$O$8+$O$7*(L$96-$A122+1),0)</f>
        <v/>
      </c>
      <c r="M122">
        <f>'Monthly Inputs'!M$100-IF(M$96&gt;=$A122,$O$8+$O$7*(M$96-$A122+1),0)</f>
        <v/>
      </c>
    </row>
    <row r="123" hidden="1" ht="15.75" customHeight="1" s="91">
      <c r="A123" t="n">
        <v>2</v>
      </c>
      <c r="B123">
        <f>'Monthly Inputs'!B$100-IF(B$96&gt;=$A123,$O$8+$O$7*(B$96-$A123+1),0)</f>
        <v/>
      </c>
      <c r="C123">
        <f>'Monthly Inputs'!C$100-IF(C$96&gt;=$A123,$O$8+$O$7*(C$96-$A123+1),0)</f>
        <v/>
      </c>
      <c r="D123">
        <f>'Monthly Inputs'!D$100-IF(D$96&gt;=$A123,$O$8+$O$7*(D$96-$A123+1),0)</f>
        <v/>
      </c>
      <c r="E123">
        <f>'Monthly Inputs'!E$100-IF(E$96&gt;=$A123,$O$8+$O$7*(E$96-$A123+1),0)</f>
        <v/>
      </c>
      <c r="F123">
        <f>'Monthly Inputs'!F$100-IF(F$96&gt;=$A123,$O$8+$O$7*(F$96-$A123+1),0)</f>
        <v/>
      </c>
      <c r="G123">
        <f>'Monthly Inputs'!G$100-IF(G$96&gt;=$A123,$O$8+$O$7*(G$96-$A123+1),0)</f>
        <v/>
      </c>
      <c r="H123">
        <f>'Monthly Inputs'!H$100-IF(H$96&gt;=$A123,$O$8+$O$7*(H$96-$A123+1),0)</f>
        <v/>
      </c>
      <c r="I123">
        <f>'Monthly Inputs'!I$100-IF(I$96&gt;=$A123,$O$8+$O$7*(I$96-$A123+1),0)</f>
        <v/>
      </c>
      <c r="J123">
        <f>'Monthly Inputs'!J$100-IF(J$96&gt;=$A123,$O$8+$O$7*(J$96-$A123+1),0)</f>
        <v/>
      </c>
      <c r="K123">
        <f>'Monthly Inputs'!K$100-IF(K$96&gt;=$A123,$O$8+$O$7*(K$96-$A123+1),0)</f>
        <v/>
      </c>
      <c r="L123">
        <f>'Monthly Inputs'!L$100-IF(L$96&gt;=$A123,$O$8+$O$7*(L$96-$A123+1),0)</f>
        <v/>
      </c>
      <c r="M123">
        <f>'Monthly Inputs'!M$100-IF(M$96&gt;=$A123,$O$8+$O$7*(M$96-$A123+1),0)</f>
        <v/>
      </c>
    </row>
    <row r="124" hidden="1" ht="15.75" customHeight="1" s="91">
      <c r="A124" t="n">
        <v>3</v>
      </c>
      <c r="B124">
        <f>'Monthly Inputs'!B$100-IF(B$96&gt;=$A124,$O$8+$O$7*(B$96-$A124+1),0)</f>
        <v/>
      </c>
      <c r="C124">
        <f>'Monthly Inputs'!C$100-IF(C$96&gt;=$A124,$O$8+$O$7*(C$96-$A124+1),0)</f>
        <v/>
      </c>
      <c r="D124">
        <f>'Monthly Inputs'!D$100-IF(D$96&gt;=$A124,$O$8+$O$7*(D$96-$A124+1),0)</f>
        <v/>
      </c>
      <c r="E124">
        <f>'Monthly Inputs'!E$100-IF(E$96&gt;=$A124,$O$8+$O$7*(E$96-$A124+1),0)</f>
        <v/>
      </c>
      <c r="F124">
        <f>'Monthly Inputs'!F$100-IF(F$96&gt;=$A124,$O$8+$O$7*(F$96-$A124+1),0)</f>
        <v/>
      </c>
      <c r="G124">
        <f>'Monthly Inputs'!G$100-IF(G$96&gt;=$A124,$O$8+$O$7*(G$96-$A124+1),0)</f>
        <v/>
      </c>
      <c r="H124">
        <f>'Monthly Inputs'!H$100-IF(H$96&gt;=$A124,$O$8+$O$7*(H$96-$A124+1),0)</f>
        <v/>
      </c>
      <c r="I124">
        <f>'Monthly Inputs'!I$100-IF(I$96&gt;=$A124,$O$8+$O$7*(I$96-$A124+1),0)</f>
        <v/>
      </c>
      <c r="J124">
        <f>'Monthly Inputs'!J$100-IF(J$96&gt;=$A124,$O$8+$O$7*(J$96-$A124+1),0)</f>
        <v/>
      </c>
      <c r="K124">
        <f>'Monthly Inputs'!K$100-IF(K$96&gt;=$A124,$O$8+$O$7*(K$96-$A124+1),0)</f>
        <v/>
      </c>
      <c r="L124">
        <f>'Monthly Inputs'!L$100-IF(L$96&gt;=$A124,$O$8+$O$7*(L$96-$A124+1),0)</f>
        <v/>
      </c>
      <c r="M124">
        <f>'Monthly Inputs'!M$100-IF(M$96&gt;=$A124,$O$8+$O$7*(M$96-$A124+1),0)</f>
        <v/>
      </c>
    </row>
    <row r="125" hidden="1" ht="15.75" customHeight="1" s="91">
      <c r="A125" t="n">
        <v>4</v>
      </c>
      <c r="B125">
        <f>'Monthly Inputs'!B$100-IF(B$96&gt;=$A125,$O$8+$O$7*(B$96-$A125+1),0)</f>
        <v/>
      </c>
      <c r="C125">
        <f>'Monthly Inputs'!C$100-IF(C$96&gt;=$A125,$O$8+$O$7*(C$96-$A125+1),0)</f>
        <v/>
      </c>
      <c r="D125">
        <f>'Monthly Inputs'!D$100-IF(D$96&gt;=$A125,$O$8+$O$7*(D$96-$A125+1),0)</f>
        <v/>
      </c>
      <c r="E125">
        <f>'Monthly Inputs'!E$100-IF(E$96&gt;=$A125,$O$8+$O$7*(E$96-$A125+1),0)</f>
        <v/>
      </c>
      <c r="F125">
        <f>'Monthly Inputs'!F$100-IF(F$96&gt;=$A125,$O$8+$O$7*(F$96-$A125+1),0)</f>
        <v/>
      </c>
      <c r="G125">
        <f>'Monthly Inputs'!G$100-IF(G$96&gt;=$A125,$O$8+$O$7*(G$96-$A125+1),0)</f>
        <v/>
      </c>
      <c r="H125">
        <f>'Monthly Inputs'!H$100-IF(H$96&gt;=$A125,$O$8+$O$7*(H$96-$A125+1),0)</f>
        <v/>
      </c>
      <c r="I125">
        <f>'Monthly Inputs'!I$100-IF(I$96&gt;=$A125,$O$8+$O$7*(I$96-$A125+1),0)</f>
        <v/>
      </c>
      <c r="J125">
        <f>'Monthly Inputs'!J$100-IF(J$96&gt;=$A125,$O$8+$O$7*(J$96-$A125+1),0)</f>
        <v/>
      </c>
      <c r="K125">
        <f>'Monthly Inputs'!K$100-IF(K$96&gt;=$A125,$O$8+$O$7*(K$96-$A125+1),0)</f>
        <v/>
      </c>
      <c r="L125">
        <f>'Monthly Inputs'!L$100-IF(L$96&gt;=$A125,$O$8+$O$7*(L$96-$A125+1),0)</f>
        <v/>
      </c>
      <c r="M125">
        <f>'Monthly Inputs'!M$100-IF(M$96&gt;=$A125,$O$8+$O$7*(M$96-$A125+1),0)</f>
        <v/>
      </c>
    </row>
    <row r="126" hidden="1" ht="15.75" customHeight="1" s="91">
      <c r="A126" t="n">
        <v>5</v>
      </c>
      <c r="B126">
        <f>'Monthly Inputs'!B$100-IF(B$96&gt;=$A126,$O$8+$O$7*(B$96-$A126+1),0)</f>
        <v/>
      </c>
      <c r="C126">
        <f>'Monthly Inputs'!C$100-IF(C$96&gt;=$A126,$O$8+$O$7*(C$96-$A126+1),0)</f>
        <v/>
      </c>
      <c r="D126">
        <f>'Monthly Inputs'!D$100-IF(D$96&gt;=$A126,$O$8+$O$7*(D$96-$A126+1),0)</f>
        <v/>
      </c>
      <c r="E126">
        <f>'Monthly Inputs'!E$100-IF(E$96&gt;=$A126,$O$8+$O$7*(E$96-$A126+1),0)</f>
        <v/>
      </c>
      <c r="F126">
        <f>'Monthly Inputs'!F$100-IF(F$96&gt;=$A126,$O$8+$O$7*(F$96-$A126+1),0)</f>
        <v/>
      </c>
      <c r="G126">
        <f>'Monthly Inputs'!G$100-IF(G$96&gt;=$A126,$O$8+$O$7*(G$96-$A126+1),0)</f>
        <v/>
      </c>
      <c r="H126">
        <f>'Monthly Inputs'!H$100-IF(H$96&gt;=$A126,$O$8+$O$7*(H$96-$A126+1),0)</f>
        <v/>
      </c>
      <c r="I126">
        <f>'Monthly Inputs'!I$100-IF(I$96&gt;=$A126,$O$8+$O$7*(I$96-$A126+1),0)</f>
        <v/>
      </c>
      <c r="J126">
        <f>'Monthly Inputs'!J$100-IF(J$96&gt;=$A126,$O$8+$O$7*(J$96-$A126+1),0)</f>
        <v/>
      </c>
      <c r="K126">
        <f>'Monthly Inputs'!K$100-IF(K$96&gt;=$A126,$O$8+$O$7*(K$96-$A126+1),0)</f>
        <v/>
      </c>
      <c r="L126">
        <f>'Monthly Inputs'!L$100-IF(L$96&gt;=$A126,$O$8+$O$7*(L$96-$A126+1),0)</f>
        <v/>
      </c>
      <c r="M126">
        <f>'Monthly Inputs'!M$100-IF(M$96&gt;=$A126,$O$8+$O$7*(M$96-$A126+1),0)</f>
        <v/>
      </c>
    </row>
    <row r="127" hidden="1" ht="15.75" customHeight="1" s="91">
      <c r="A127" t="n">
        <v>6</v>
      </c>
      <c r="B127">
        <f>'Monthly Inputs'!B$100-IF(B$96&gt;=$A127,$O$8+$O$7*(B$96-$A127+1),0)</f>
        <v/>
      </c>
      <c r="C127">
        <f>'Monthly Inputs'!C$100-IF(C$96&gt;=$A127,$O$8+$O$7*(C$96-$A127+1),0)</f>
        <v/>
      </c>
      <c r="D127">
        <f>'Monthly Inputs'!D$100-IF(D$96&gt;=$A127,$O$8+$O$7*(D$96-$A127+1),0)</f>
        <v/>
      </c>
      <c r="E127">
        <f>'Monthly Inputs'!E$100-IF(E$96&gt;=$A127,$O$8+$O$7*(E$96-$A127+1),0)</f>
        <v/>
      </c>
      <c r="F127">
        <f>'Monthly Inputs'!F$100-IF(F$96&gt;=$A127,$O$8+$O$7*(F$96-$A127+1),0)</f>
        <v/>
      </c>
      <c r="G127">
        <f>'Monthly Inputs'!G$100-IF(G$96&gt;=$A127,$O$8+$O$7*(G$96-$A127+1),0)</f>
        <v/>
      </c>
      <c r="H127">
        <f>'Monthly Inputs'!H$100-IF(H$96&gt;=$A127,$O$8+$O$7*(H$96-$A127+1),0)</f>
        <v/>
      </c>
      <c r="I127">
        <f>'Monthly Inputs'!I$100-IF(I$96&gt;=$A127,$O$8+$O$7*(I$96-$A127+1),0)</f>
        <v/>
      </c>
      <c r="J127">
        <f>'Monthly Inputs'!J$100-IF(J$96&gt;=$A127,$O$8+$O$7*(J$96-$A127+1),0)</f>
        <v/>
      </c>
      <c r="K127">
        <f>'Monthly Inputs'!K$100-IF(K$96&gt;=$A127,$O$8+$O$7*(K$96-$A127+1),0)</f>
        <v/>
      </c>
      <c r="L127">
        <f>'Monthly Inputs'!L$100-IF(L$96&gt;=$A127,$O$8+$O$7*(L$96-$A127+1),0)</f>
        <v/>
      </c>
      <c r="M127">
        <f>'Monthly Inputs'!M$100-IF(M$96&gt;=$A127,$O$8+$O$7*(M$96-$A127+1),0)</f>
        <v/>
      </c>
    </row>
    <row r="128" hidden="1" ht="15.75" customHeight="1" s="91">
      <c r="A128" t="n">
        <v>7</v>
      </c>
      <c r="B128">
        <f>'Monthly Inputs'!B$100-IF(B$96&gt;=$A128,$O$8+$O$7*(B$96-$A128+1),0)</f>
        <v/>
      </c>
      <c r="C128">
        <f>'Monthly Inputs'!C$100-IF(C$96&gt;=$A128,$O$8+$O$7*(C$96-$A128+1),0)</f>
        <v/>
      </c>
      <c r="D128">
        <f>'Monthly Inputs'!D$100-IF(D$96&gt;=$A128,$O$8+$O$7*(D$96-$A128+1),0)</f>
        <v/>
      </c>
      <c r="E128">
        <f>'Monthly Inputs'!E$100-IF(E$96&gt;=$A128,$O$8+$O$7*(E$96-$A128+1),0)</f>
        <v/>
      </c>
      <c r="F128">
        <f>'Monthly Inputs'!F$100-IF(F$96&gt;=$A128,$O$8+$O$7*(F$96-$A128+1),0)</f>
        <v/>
      </c>
      <c r="G128">
        <f>'Monthly Inputs'!G$100-IF(G$96&gt;=$A128,$O$8+$O$7*(G$96-$A128+1),0)</f>
        <v/>
      </c>
      <c r="H128">
        <f>'Monthly Inputs'!H$100-IF(H$96&gt;=$A128,$O$8+$O$7*(H$96-$A128+1),0)</f>
        <v/>
      </c>
      <c r="I128">
        <f>'Monthly Inputs'!I$100-IF(I$96&gt;=$A128,$O$8+$O$7*(I$96-$A128+1),0)</f>
        <v/>
      </c>
      <c r="J128">
        <f>'Monthly Inputs'!J$100-IF(J$96&gt;=$A128,$O$8+$O$7*(J$96-$A128+1),0)</f>
        <v/>
      </c>
      <c r="K128">
        <f>'Monthly Inputs'!K$100-IF(K$96&gt;=$A128,$O$8+$O$7*(K$96-$A128+1),0)</f>
        <v/>
      </c>
      <c r="L128">
        <f>'Monthly Inputs'!L$100-IF(L$96&gt;=$A128,$O$8+$O$7*(L$96-$A128+1),0)</f>
        <v/>
      </c>
      <c r="M128">
        <f>'Monthly Inputs'!M$100-IF(M$96&gt;=$A128,$O$8+$O$7*(M$96-$A128+1),0)</f>
        <v/>
      </c>
    </row>
    <row r="129" hidden="1" ht="15.75" customHeight="1" s="91">
      <c r="A129" t="n">
        <v>8</v>
      </c>
      <c r="B129">
        <f>'Monthly Inputs'!B$100-IF(B$96&gt;=$A129,$O$8+$O$7*(B$96-$A129+1),0)</f>
        <v/>
      </c>
      <c r="C129">
        <f>'Monthly Inputs'!C$100-IF(C$96&gt;=$A129,$O$8+$O$7*(C$96-$A129+1),0)</f>
        <v/>
      </c>
      <c r="D129">
        <f>'Monthly Inputs'!D$100-IF(D$96&gt;=$A129,$O$8+$O$7*(D$96-$A129+1),0)</f>
        <v/>
      </c>
      <c r="E129">
        <f>'Monthly Inputs'!E$100-IF(E$96&gt;=$A129,$O$8+$O$7*(E$96-$A129+1),0)</f>
        <v/>
      </c>
      <c r="F129">
        <f>'Monthly Inputs'!F$100-IF(F$96&gt;=$A129,$O$8+$O$7*(F$96-$A129+1),0)</f>
        <v/>
      </c>
      <c r="G129">
        <f>'Monthly Inputs'!G$100-IF(G$96&gt;=$A129,$O$8+$O$7*(G$96-$A129+1),0)</f>
        <v/>
      </c>
      <c r="H129">
        <f>'Monthly Inputs'!H$100-IF(H$96&gt;=$A129,$O$8+$O$7*(H$96-$A129+1),0)</f>
        <v/>
      </c>
      <c r="I129">
        <f>'Monthly Inputs'!I$100-IF(I$96&gt;=$A129,$O$8+$O$7*(I$96-$A129+1),0)</f>
        <v/>
      </c>
      <c r="J129">
        <f>'Monthly Inputs'!J$100-IF(J$96&gt;=$A129,$O$8+$O$7*(J$96-$A129+1),0)</f>
        <v/>
      </c>
      <c r="K129">
        <f>'Monthly Inputs'!K$100-IF(K$96&gt;=$A129,$O$8+$O$7*(K$96-$A129+1),0)</f>
        <v/>
      </c>
      <c r="L129">
        <f>'Monthly Inputs'!L$100-IF(L$96&gt;=$A129,$O$8+$O$7*(L$96-$A129+1),0)</f>
        <v/>
      </c>
      <c r="M129">
        <f>'Monthly Inputs'!M$100-IF(M$96&gt;=$A129,$O$8+$O$7*(M$96-$A129+1),0)</f>
        <v/>
      </c>
    </row>
    <row r="130" hidden="1" ht="15.75" customHeight="1" s="91">
      <c r="A130" t="n">
        <v>9</v>
      </c>
      <c r="B130">
        <f>'Monthly Inputs'!B$100-IF(B$96&gt;=$A130,$O$8+$O$7*(B$96-$A130+1),0)</f>
        <v/>
      </c>
      <c r="C130">
        <f>'Monthly Inputs'!C$100-IF(C$96&gt;=$A130,$O$8+$O$7*(C$96-$A130+1),0)</f>
        <v/>
      </c>
      <c r="D130">
        <f>'Monthly Inputs'!D$100-IF(D$96&gt;=$A130,$O$8+$O$7*(D$96-$A130+1),0)</f>
        <v/>
      </c>
      <c r="E130">
        <f>'Monthly Inputs'!E$100-IF(E$96&gt;=$A130,$O$8+$O$7*(E$96-$A130+1),0)</f>
        <v/>
      </c>
      <c r="F130">
        <f>'Monthly Inputs'!F$100-IF(F$96&gt;=$A130,$O$8+$O$7*(F$96-$A130+1),0)</f>
        <v/>
      </c>
      <c r="G130">
        <f>'Monthly Inputs'!G$100-IF(G$96&gt;=$A130,$O$8+$O$7*(G$96-$A130+1),0)</f>
        <v/>
      </c>
      <c r="H130">
        <f>'Monthly Inputs'!H$100-IF(H$96&gt;=$A130,$O$8+$O$7*(H$96-$A130+1),0)</f>
        <v/>
      </c>
      <c r="I130">
        <f>'Monthly Inputs'!I$100-IF(I$96&gt;=$A130,$O$8+$O$7*(I$96-$A130+1),0)</f>
        <v/>
      </c>
      <c r="J130">
        <f>'Monthly Inputs'!J$100-IF(J$96&gt;=$A130,$O$8+$O$7*(J$96-$A130+1),0)</f>
        <v/>
      </c>
      <c r="K130">
        <f>'Monthly Inputs'!K$100-IF(K$96&gt;=$A130,$O$8+$O$7*(K$96-$A130+1),0)</f>
        <v/>
      </c>
      <c r="L130">
        <f>'Monthly Inputs'!L$100-IF(L$96&gt;=$A130,$O$8+$O$7*(L$96-$A130+1),0)</f>
        <v/>
      </c>
      <c r="M130">
        <f>'Monthly Inputs'!M$100-IF(M$96&gt;=$A130,$O$8+$O$7*(M$96-$A130+1),0)</f>
        <v/>
      </c>
    </row>
    <row r="131" hidden="1" ht="15.75" customHeight="1" s="91">
      <c r="A131" t="n">
        <v>10</v>
      </c>
      <c r="B131">
        <f>'Monthly Inputs'!B$100-IF(B$96&gt;=$A131,$O$8+$O$7*(B$96-$A131+1),0)</f>
        <v/>
      </c>
      <c r="C131">
        <f>'Monthly Inputs'!C$100-IF(C$96&gt;=$A131,$O$8+$O$7*(C$96-$A131+1),0)</f>
        <v/>
      </c>
      <c r="D131">
        <f>'Monthly Inputs'!D$100-IF(D$96&gt;=$A131,$O$8+$O$7*(D$96-$A131+1),0)</f>
        <v/>
      </c>
      <c r="E131">
        <f>'Monthly Inputs'!E$100-IF(E$96&gt;=$A131,$O$8+$O$7*(E$96-$A131+1),0)</f>
        <v/>
      </c>
      <c r="F131">
        <f>'Monthly Inputs'!F$100-IF(F$96&gt;=$A131,$O$8+$O$7*(F$96-$A131+1),0)</f>
        <v/>
      </c>
      <c r="G131">
        <f>'Monthly Inputs'!G$100-IF(G$96&gt;=$A131,$O$8+$O$7*(G$96-$A131+1),0)</f>
        <v/>
      </c>
      <c r="H131">
        <f>'Monthly Inputs'!H$100-IF(H$96&gt;=$A131,$O$8+$O$7*(H$96-$A131+1),0)</f>
        <v/>
      </c>
      <c r="I131">
        <f>'Monthly Inputs'!I$100-IF(I$96&gt;=$A131,$O$8+$O$7*(I$96-$A131+1),0)</f>
        <v/>
      </c>
      <c r="J131">
        <f>'Monthly Inputs'!J$100-IF(J$96&gt;=$A131,$O$8+$O$7*(J$96-$A131+1),0)</f>
        <v/>
      </c>
      <c r="K131">
        <f>'Monthly Inputs'!K$100-IF(K$96&gt;=$A131,$O$8+$O$7*(K$96-$A131+1),0)</f>
        <v/>
      </c>
      <c r="L131">
        <f>'Monthly Inputs'!L$100-IF(L$96&gt;=$A131,$O$8+$O$7*(L$96-$A131+1),0)</f>
        <v/>
      </c>
      <c r="M131">
        <f>'Monthly Inputs'!M$100-IF(M$96&gt;=$A131,$O$8+$O$7*(M$96-$A131+1),0)</f>
        <v/>
      </c>
    </row>
    <row r="132" hidden="1" ht="15.75" customHeight="1" s="91">
      <c r="A132" t="n">
        <v>11</v>
      </c>
      <c r="B132">
        <f>'Monthly Inputs'!B$100-IF(B$96&gt;=$A132,$O$8+$O$7*(B$96-$A132+1),0)</f>
        <v/>
      </c>
      <c r="C132">
        <f>'Monthly Inputs'!C$100-IF(C$96&gt;=$A132,$O$8+$O$7*(C$96-$A132+1),0)</f>
        <v/>
      </c>
      <c r="D132">
        <f>'Monthly Inputs'!D$100-IF(D$96&gt;=$A132,$O$8+$O$7*(D$96-$A132+1),0)</f>
        <v/>
      </c>
      <c r="E132">
        <f>'Monthly Inputs'!E$100-IF(E$96&gt;=$A132,$O$8+$O$7*(E$96-$A132+1),0)</f>
        <v/>
      </c>
      <c r="F132">
        <f>'Monthly Inputs'!F$100-IF(F$96&gt;=$A132,$O$8+$O$7*(F$96-$A132+1),0)</f>
        <v/>
      </c>
      <c r="G132">
        <f>'Monthly Inputs'!G$100-IF(G$96&gt;=$A132,$O$8+$O$7*(G$96-$A132+1),0)</f>
        <v/>
      </c>
      <c r="H132">
        <f>'Monthly Inputs'!H$100-IF(H$96&gt;=$A132,$O$8+$O$7*(H$96-$A132+1),0)</f>
        <v/>
      </c>
      <c r="I132">
        <f>'Monthly Inputs'!I$100-IF(I$96&gt;=$A132,$O$8+$O$7*(I$96-$A132+1),0)</f>
        <v/>
      </c>
      <c r="J132">
        <f>'Monthly Inputs'!J$100-IF(J$96&gt;=$A132,$O$8+$O$7*(J$96-$A132+1),0)</f>
        <v/>
      </c>
      <c r="K132">
        <f>'Monthly Inputs'!K$100-IF(K$96&gt;=$A132,$O$8+$O$7*(K$96-$A132+1),0)</f>
        <v/>
      </c>
      <c r="L132">
        <f>'Monthly Inputs'!L$100-IF(L$96&gt;=$A132,$O$8+$O$7*(L$96-$A132+1),0)</f>
        <v/>
      </c>
      <c r="M132">
        <f>'Monthly Inputs'!M$100-IF(M$96&gt;=$A132,$O$8+$O$7*(M$96-$A132+1),0)</f>
        <v/>
      </c>
    </row>
    <row r="133" hidden="1" ht="15.75" customHeight="1" s="91">
      <c r="A133" t="n">
        <v>12</v>
      </c>
      <c r="B133">
        <f>'Monthly Inputs'!B$100-IF(B$96&gt;=$A133,$O$8+$O$7*(B$96-$A133+1),0)</f>
        <v/>
      </c>
      <c r="C133">
        <f>'Monthly Inputs'!C$100-IF(C$96&gt;=$A133,$O$8+$O$7*(C$96-$A133+1),0)</f>
        <v/>
      </c>
      <c r="D133">
        <f>'Monthly Inputs'!D$100-IF(D$96&gt;=$A133,$O$8+$O$7*(D$96-$A133+1),0)</f>
        <v/>
      </c>
      <c r="E133">
        <f>'Monthly Inputs'!E$100-IF(E$96&gt;=$A133,$O$8+$O$7*(E$96-$A133+1),0)</f>
        <v/>
      </c>
      <c r="F133">
        <f>'Monthly Inputs'!F$100-IF(F$96&gt;=$A133,$O$8+$O$7*(F$96-$A133+1),0)</f>
        <v/>
      </c>
      <c r="G133">
        <f>'Monthly Inputs'!G$100-IF(G$96&gt;=$A133,$O$8+$O$7*(G$96-$A133+1),0)</f>
        <v/>
      </c>
      <c r="H133">
        <f>'Monthly Inputs'!H$100-IF(H$96&gt;=$A133,$O$8+$O$7*(H$96-$A133+1),0)</f>
        <v/>
      </c>
      <c r="I133">
        <f>'Monthly Inputs'!I$100-IF(I$96&gt;=$A133,$O$8+$O$7*(I$96-$A133+1),0)</f>
        <v/>
      </c>
      <c r="J133">
        <f>'Monthly Inputs'!J$100-IF(J$96&gt;=$A133,$O$8+$O$7*(J$96-$A133+1),0)</f>
        <v/>
      </c>
      <c r="K133">
        <f>'Monthly Inputs'!K$100-IF(K$96&gt;=$A133,$O$8+$O$7*(K$96-$A133+1),0)</f>
        <v/>
      </c>
      <c r="L133">
        <f>'Monthly Inputs'!L$100-IF(L$96&gt;=$A133,$O$8+$O$7*(L$96-$A133+1),0)</f>
        <v/>
      </c>
      <c r="M133">
        <f>'Monthly Inputs'!M$100-IF(M$96&gt;=$A133,$O$8+$O$7*(M$96-$A133+1),0)</f>
        <v/>
      </c>
    </row>
    <row r="134" ht="15.75" customHeight="1" s="91"/>
    <row r="135" ht="15.75" customHeight="1" s="91"/>
    <row r="136" ht="15.75" customHeight="1" s="91"/>
    <row r="137" ht="15.75" customHeight="1" s="91"/>
    <row r="138" ht="15.75" customHeight="1" s="91"/>
    <row r="139" ht="15.75" customHeight="1" s="91"/>
    <row r="140" ht="15.75" customHeight="1" s="91"/>
    <row r="141" ht="15.75" customHeight="1" s="91"/>
    <row r="142" ht="15.75" customHeight="1" s="91"/>
    <row r="143" ht="15.75" customHeight="1" s="91"/>
    <row r="144" ht="15.75" customHeight="1" s="91"/>
    <row r="145" ht="15.75" customHeight="1" s="91"/>
    <row r="146" ht="15.75" customHeight="1" s="91"/>
    <row r="147" ht="15.75" customHeight="1" s="91"/>
    <row r="148" ht="15.75" customHeight="1" s="91"/>
    <row r="149" ht="15.75" customHeight="1" s="91"/>
    <row r="150" ht="15.75" customHeight="1" s="91"/>
    <row r="151" ht="15.75" customHeight="1" s="91"/>
    <row r="152" ht="15.75" customHeight="1" s="91"/>
    <row r="153" ht="15.75" customHeight="1" s="91"/>
    <row r="154" ht="15.75" customHeight="1" s="91"/>
    <row r="155" ht="15.75" customHeight="1" s="91"/>
    <row r="156" ht="15.75" customHeight="1" s="91"/>
    <row r="157" ht="15.75" customHeight="1" s="91"/>
    <row r="158" ht="15.75" customHeight="1" s="91"/>
    <row r="159" ht="15.75" customHeight="1" s="91"/>
    <row r="160" ht="15.75" customHeight="1" s="91"/>
    <row r="161" ht="15.75" customHeight="1" s="91"/>
    <row r="162" ht="15.75" customHeight="1" s="91"/>
    <row r="163" ht="15.75" customHeight="1" s="91"/>
    <row r="164" ht="15.75" customHeight="1" s="91"/>
    <row r="165" ht="15.75" customHeight="1" s="91"/>
    <row r="166" ht="15.75" customHeight="1" s="91"/>
    <row r="167" ht="15.75" customHeight="1" s="91"/>
    <row r="168" ht="15.75" customHeight="1" s="91"/>
    <row r="169" ht="15.75" customHeight="1" s="91"/>
    <row r="170" ht="15.75" customHeight="1" s="91"/>
    <row r="171" ht="15.75" customHeight="1" s="91"/>
    <row r="172" ht="15.75" customHeight="1" s="91"/>
    <row r="173" ht="15.75" customHeight="1" s="91"/>
    <row r="174" ht="15.75" customHeight="1" s="91"/>
    <row r="175" ht="15.75" customHeight="1" s="91"/>
    <row r="176" ht="15.75" customHeight="1" s="91"/>
    <row r="177" ht="15.75" customHeight="1" s="91"/>
    <row r="178" ht="15.75" customHeight="1" s="91"/>
    <row r="179" ht="15.75" customHeight="1" s="91"/>
    <row r="180" ht="15.75" customHeight="1" s="91"/>
    <row r="181" ht="15.75" customHeight="1" s="91"/>
    <row r="182" ht="15.75" customHeight="1" s="91"/>
    <row r="183" ht="15.75" customHeight="1" s="91"/>
    <row r="184" ht="15.75" customHeight="1" s="91"/>
    <row r="185" ht="15.75" customHeight="1" s="91"/>
    <row r="186" ht="15.75" customHeight="1" s="91"/>
    <row r="187" ht="15.75" customHeight="1" s="91"/>
    <row r="188" ht="15.75" customHeight="1" s="91"/>
    <row r="189" ht="15.75" customHeight="1" s="91"/>
    <row r="190" ht="15.75" customHeight="1" s="91"/>
    <row r="191" ht="15.75" customHeight="1" s="91"/>
    <row r="192" ht="15.75" customHeight="1" s="91"/>
    <row r="193" ht="15.75" customHeight="1" s="91"/>
    <row r="194" ht="15.75" customHeight="1" s="91"/>
    <row r="195" ht="15.75" customHeight="1" s="91"/>
    <row r="196" ht="15.75" customHeight="1" s="91"/>
    <row r="197" ht="15.75" customHeight="1" s="91"/>
    <row r="198" ht="15.75" customHeight="1" s="91"/>
    <row r="199" ht="15.75" customHeight="1" s="91"/>
    <row r="200" ht="15.75" customHeight="1" s="91"/>
    <row r="201" ht="15.75" customHeight="1" s="91"/>
    <row r="202" ht="15.75" customHeight="1" s="91"/>
    <row r="203" ht="15.75" customHeight="1" s="91"/>
    <row r="204" ht="15.75" customHeight="1" s="91"/>
    <row r="205" ht="15.75" customHeight="1" s="91"/>
    <row r="206" ht="15.75" customHeight="1" s="91"/>
    <row r="207" ht="15.75" customHeight="1" s="91"/>
    <row r="208" ht="15.75" customHeight="1" s="91"/>
    <row r="209" ht="15.75" customHeight="1" s="91"/>
    <row r="210" ht="15.75" customHeight="1" s="91"/>
    <row r="211" ht="15.75" customHeight="1" s="91"/>
    <row r="212" ht="15.75" customHeight="1" s="91"/>
    <row r="213" ht="15.75" customHeight="1" s="91"/>
    <row r="214" ht="15.75" customHeight="1" s="91"/>
    <row r="215" ht="15.75" customHeight="1" s="91"/>
    <row r="216" ht="15.75" customHeight="1" s="91"/>
    <row r="217" ht="15.75" customHeight="1" s="91"/>
    <row r="218" ht="15.75" customHeight="1" s="91"/>
    <row r="219" ht="15.75" customHeight="1" s="91"/>
    <row r="220" ht="15.75" customHeight="1" s="91"/>
    <row r="221" ht="15.75" customHeight="1" s="91"/>
    <row r="222" ht="15.75" customHeight="1" s="91"/>
    <row r="223" ht="15.75" customHeight="1" s="91"/>
    <row r="224" ht="15.75" customHeight="1" s="91"/>
    <row r="225" ht="15.75" customHeight="1" s="91"/>
    <row r="226" ht="15.75" customHeight="1" s="91"/>
    <row r="227" ht="15.75" customHeight="1" s="91"/>
    <row r="228" ht="15.75" customHeight="1" s="91"/>
    <row r="229" ht="15.75" customHeight="1" s="91"/>
    <row r="230" ht="15.75" customHeight="1" s="91"/>
    <row r="231" ht="15.75" customHeight="1" s="91"/>
    <row r="232" ht="15.75" customHeight="1" s="91"/>
    <row r="233" ht="15.75" customHeight="1" s="91"/>
    <row r="234" ht="15.75" customHeight="1" s="91"/>
    <row r="235" ht="15.75" customHeight="1" s="91"/>
    <row r="236" ht="15.75" customHeight="1" s="91"/>
    <row r="237" ht="15.75" customHeight="1" s="91"/>
    <row r="238" ht="15.75" customHeight="1" s="91"/>
    <row r="239" ht="15.75" customHeight="1" s="91"/>
    <row r="240" ht="15.75" customHeight="1" s="91"/>
    <row r="241" ht="15.75" customHeight="1" s="91"/>
    <row r="242" ht="15.75" customHeight="1" s="91"/>
    <row r="243" ht="15.75" customHeight="1" s="91"/>
    <row r="244" ht="15.75" customHeight="1" s="91"/>
    <row r="245" ht="15.75" customHeight="1" s="91"/>
    <row r="246" ht="15.75" customHeight="1" s="91"/>
    <row r="247" ht="15.75" customHeight="1" s="91"/>
    <row r="248" ht="15.75" customHeight="1" s="91"/>
    <row r="249" ht="15.75" customHeight="1" s="91"/>
    <row r="250" ht="15.75" customHeight="1" s="91"/>
    <row r="251" ht="15.75" customHeight="1" s="91"/>
    <row r="252" ht="15.75" customHeight="1" s="91"/>
    <row r="253" ht="15.75" customHeight="1" s="91"/>
    <row r="254" ht="15.75" customHeight="1" s="91"/>
    <row r="255" ht="15.75" customHeight="1" s="91"/>
    <row r="256" ht="15.75" customHeight="1" s="91"/>
    <row r="257" ht="15.75" customHeight="1" s="91"/>
    <row r="258" ht="15.75" customHeight="1" s="91"/>
    <row r="259" ht="15.75" customHeight="1" s="91"/>
    <row r="260" ht="15.75" customHeight="1" s="91"/>
    <row r="261" ht="15.75" customHeight="1" s="91"/>
    <row r="262" ht="15.75" customHeight="1" s="91"/>
    <row r="263" ht="15.75" customHeight="1" s="91"/>
    <row r="264" ht="15.75" customHeight="1" s="91"/>
    <row r="265" ht="15.75" customHeight="1" s="91"/>
    <row r="266" ht="15.75" customHeight="1" s="91"/>
    <row r="267" ht="15.75" customHeight="1" s="91"/>
    <row r="268" ht="15.75" customHeight="1" s="91"/>
    <row r="269" ht="15.75" customHeight="1" s="91"/>
    <row r="270" ht="15.75" customHeight="1" s="91"/>
    <row r="271" ht="15.75" customHeight="1" s="91"/>
    <row r="272" ht="15.75" customHeight="1" s="91"/>
    <row r="273" ht="15.75" customHeight="1" s="91"/>
    <row r="274" ht="15.75" customHeight="1" s="91"/>
    <row r="275" ht="15.75" customHeight="1" s="91"/>
    <row r="276" ht="15.75" customHeight="1" s="91"/>
    <row r="277" ht="15.75" customHeight="1" s="91"/>
    <row r="278" ht="15.75" customHeight="1" s="91"/>
    <row r="279" ht="15.75" customHeight="1" s="91"/>
    <row r="280" ht="15.75" customHeight="1" s="91"/>
    <row r="281" ht="15.75" customHeight="1" s="91"/>
    <row r="282" ht="15.75" customHeight="1" s="91"/>
    <row r="283" ht="15.75" customHeight="1" s="91"/>
    <row r="284" ht="15.75" customHeight="1" s="91"/>
    <row r="285" ht="15.75" customHeight="1" s="91"/>
    <row r="286" ht="15.75" customHeight="1" s="91"/>
    <row r="287" ht="15.75" customHeight="1" s="91"/>
    <row r="288" ht="15.75" customHeight="1" s="91"/>
    <row r="289" ht="15.75" customHeight="1" s="91"/>
    <row r="290" ht="15.75" customHeight="1" s="91"/>
    <row r="291" ht="15.75" customHeight="1" s="91"/>
    <row r="292" ht="15.75" customHeight="1" s="91"/>
    <row r="293" ht="15.75" customHeight="1" s="91"/>
    <row r="294" ht="15.75" customHeight="1" s="91"/>
    <row r="295" ht="15.75" customHeight="1" s="91"/>
    <row r="296" ht="15.75" customHeight="1" s="91"/>
    <row r="297" ht="15.75" customHeight="1" s="91"/>
    <row r="298" ht="15.75" customHeight="1" s="91"/>
    <row r="299" ht="15.75" customHeight="1" s="91"/>
    <row r="300" ht="15.75" customHeight="1" s="91"/>
    <row r="301" ht="15.75" customHeight="1" s="91"/>
    <row r="302" ht="15.75" customHeight="1" s="91"/>
    <row r="303" ht="15.75" customHeight="1" s="91"/>
    <row r="304" ht="15.75" customHeight="1" s="91"/>
    <row r="305" ht="15.75" customHeight="1" s="91"/>
    <row r="306" ht="15.75" customHeight="1" s="91"/>
    <row r="307" ht="15.75" customHeight="1" s="91"/>
    <row r="308" ht="15.75" customHeight="1" s="91"/>
    <row r="309" ht="15.75" customHeight="1" s="91"/>
    <row r="310" ht="15.75" customHeight="1" s="91"/>
    <row r="311" ht="15.75" customHeight="1" s="91"/>
    <row r="312" ht="15.75" customHeight="1" s="91"/>
    <row r="313" ht="15.75" customHeight="1" s="91"/>
    <row r="314" ht="15.75" customHeight="1" s="91"/>
    <row r="315" ht="15.75" customHeight="1" s="91"/>
    <row r="316" ht="15.75" customHeight="1" s="91"/>
    <row r="317" ht="15.75" customHeight="1" s="91"/>
    <row r="318" ht="15.75" customHeight="1" s="91"/>
    <row r="319" ht="15.75" customHeight="1" s="91"/>
    <row r="320" ht="15.75" customHeight="1" s="91"/>
    <row r="321" ht="15.75" customHeight="1" s="91"/>
    <row r="322" ht="15.75" customHeight="1" s="91"/>
    <row r="323" ht="15.75" customHeight="1" s="91"/>
    <row r="324" ht="15.75" customHeight="1" s="91"/>
    <row r="325" ht="15.75" customHeight="1" s="91"/>
    <row r="326" ht="15.75" customHeight="1" s="91"/>
    <row r="327" ht="15.75" customHeight="1" s="91"/>
    <row r="328" ht="15.75" customHeight="1" s="91"/>
    <row r="329" ht="15.75" customHeight="1" s="91"/>
    <row r="330" ht="15.75" customHeight="1" s="91"/>
    <row r="331" ht="15.75" customHeight="1" s="91"/>
    <row r="332" ht="15.75" customHeight="1" s="91"/>
    <row r="333" ht="15.75" customHeight="1" s="91"/>
    <row r="334" ht="15.75" customHeight="1" s="91"/>
    <row r="335" ht="15.75" customHeight="1" s="91"/>
    <row r="336" ht="15.75" customHeight="1" s="91"/>
    <row r="337" ht="15.75" customHeight="1" s="91"/>
    <row r="338" ht="15.75" customHeight="1" s="91"/>
    <row r="339" ht="15.75" customHeight="1" s="91"/>
    <row r="340" ht="15.75" customHeight="1" s="91"/>
    <row r="341" ht="15.75" customHeight="1" s="91"/>
    <row r="342" ht="15.75" customHeight="1" s="91"/>
    <row r="343" ht="15.75" customHeight="1" s="91"/>
    <row r="344" ht="15.75" customHeight="1" s="91"/>
    <row r="345" ht="15.75" customHeight="1" s="91"/>
    <row r="346" ht="15.75" customHeight="1" s="91"/>
    <row r="347" ht="15.75" customHeight="1" s="91"/>
    <row r="348" ht="15.75" customHeight="1" s="91"/>
    <row r="349" ht="15.75" customHeight="1" s="91"/>
    <row r="350" ht="15.75" customHeight="1" s="91"/>
    <row r="351" ht="15.75" customHeight="1" s="91"/>
    <row r="352" ht="15.75" customHeight="1" s="91"/>
    <row r="353" ht="15.75" customHeight="1" s="91"/>
    <row r="354" ht="15.75" customHeight="1" s="91"/>
    <row r="355" ht="15.75" customHeight="1" s="91"/>
    <row r="356" ht="15.75" customHeight="1" s="91"/>
    <row r="357" ht="15.75" customHeight="1" s="91"/>
    <row r="358" ht="15.75" customHeight="1" s="91"/>
    <row r="359" ht="15.75" customHeight="1" s="91"/>
    <row r="360" ht="15.75" customHeight="1" s="91"/>
    <row r="361" ht="15.75" customHeight="1" s="91"/>
    <row r="362" ht="15.75" customHeight="1" s="91"/>
    <row r="363" ht="15.75" customHeight="1" s="91"/>
    <row r="364" ht="15.75" customHeight="1" s="91"/>
    <row r="365" ht="15.75" customHeight="1" s="91"/>
    <row r="366" ht="15.75" customHeight="1" s="91"/>
    <row r="367" ht="15.75" customHeight="1" s="91"/>
    <row r="368" ht="15.75" customHeight="1" s="91"/>
    <row r="369" ht="15.75" customHeight="1" s="91"/>
    <row r="370" ht="15.75" customHeight="1" s="91"/>
    <row r="371" ht="15.75" customHeight="1" s="91"/>
    <row r="372" ht="15.75" customHeight="1" s="91"/>
    <row r="373" ht="15.75" customHeight="1" s="91"/>
    <row r="374" ht="15.75" customHeight="1" s="91"/>
    <row r="375" ht="15.75" customHeight="1" s="91"/>
    <row r="376" ht="15.75" customHeight="1" s="91"/>
    <row r="377" ht="15.75" customHeight="1" s="91"/>
    <row r="378" ht="15.75" customHeight="1" s="91"/>
    <row r="379" ht="15.75" customHeight="1" s="91"/>
    <row r="380" ht="15.75" customHeight="1" s="91"/>
    <row r="381" ht="15.75" customHeight="1" s="91"/>
    <row r="382" ht="15.75" customHeight="1" s="91"/>
    <row r="383" ht="15.75" customHeight="1" s="91"/>
    <row r="384" ht="15.75" customHeight="1" s="91"/>
    <row r="385" ht="15.75" customHeight="1" s="91"/>
    <row r="386" ht="15.75" customHeight="1" s="91"/>
    <row r="387" ht="15.75" customHeight="1" s="91"/>
    <row r="388" ht="15.75" customHeight="1" s="91"/>
    <row r="389" ht="15.75" customHeight="1" s="91"/>
    <row r="390" ht="15.75" customHeight="1" s="91"/>
    <row r="391" ht="15.75" customHeight="1" s="91"/>
    <row r="392" ht="15.75" customHeight="1" s="91"/>
    <row r="393" ht="15.75" customHeight="1" s="91"/>
    <row r="394" ht="15.75" customHeight="1" s="91"/>
    <row r="395" ht="15.75" customHeight="1" s="91"/>
    <row r="396" ht="15.75" customHeight="1" s="91"/>
    <row r="397" ht="15.75" customHeight="1" s="91"/>
    <row r="398" ht="15.75" customHeight="1" s="91"/>
    <row r="399" ht="15.75" customHeight="1" s="91"/>
    <row r="400" ht="15.75" customHeight="1" s="91"/>
    <row r="401" ht="15.75" customHeight="1" s="91"/>
    <row r="402" ht="15.75" customHeight="1" s="91"/>
    <row r="403" ht="15.75" customHeight="1" s="91"/>
    <row r="404" ht="15.75" customHeight="1" s="91"/>
    <row r="405" ht="15.75" customHeight="1" s="91"/>
    <row r="406" ht="15.75" customHeight="1" s="91"/>
    <row r="407" ht="15.75" customHeight="1" s="91"/>
    <row r="408" ht="15.75" customHeight="1" s="91"/>
    <row r="409" ht="15.75" customHeight="1" s="91"/>
    <row r="410" ht="15.75" customHeight="1" s="91"/>
    <row r="411" ht="15.75" customHeight="1" s="91"/>
    <row r="412" ht="15.75" customHeight="1" s="91"/>
    <row r="413" ht="15.75" customHeight="1" s="91"/>
    <row r="414" ht="15.75" customHeight="1" s="91"/>
    <row r="415" ht="15.75" customHeight="1" s="91"/>
    <row r="416" ht="15.75" customHeight="1" s="91"/>
    <row r="417" ht="15.75" customHeight="1" s="91"/>
    <row r="418" ht="15.75" customHeight="1" s="91"/>
    <row r="419" ht="15.75" customHeight="1" s="91"/>
    <row r="420" ht="15.75" customHeight="1" s="91"/>
    <row r="421" ht="15.75" customHeight="1" s="91"/>
    <row r="422" ht="15.75" customHeight="1" s="91"/>
    <row r="423" ht="15.75" customHeight="1" s="91"/>
    <row r="424" ht="15.75" customHeight="1" s="91"/>
    <row r="425" ht="15.75" customHeight="1" s="91"/>
    <row r="426" ht="15.75" customHeight="1" s="91"/>
    <row r="427" ht="15.75" customHeight="1" s="91"/>
    <row r="428" ht="15.75" customHeight="1" s="91"/>
    <row r="429" ht="15.75" customHeight="1" s="91"/>
    <row r="430" ht="15.75" customHeight="1" s="91"/>
    <row r="431" ht="15.75" customHeight="1" s="91"/>
    <row r="432" ht="15.75" customHeight="1" s="91"/>
    <row r="433" ht="15.75" customHeight="1" s="91"/>
    <row r="434" ht="15.75" customHeight="1" s="91"/>
    <row r="435" ht="15.75" customHeight="1" s="91"/>
    <row r="436" ht="15.75" customHeight="1" s="91"/>
    <row r="437" ht="15.75" customHeight="1" s="91"/>
    <row r="438" ht="15.75" customHeight="1" s="91"/>
    <row r="439" ht="15.75" customHeight="1" s="91"/>
    <row r="440" ht="15.75" customHeight="1" s="91"/>
    <row r="441" ht="15.75" customHeight="1" s="91"/>
    <row r="442" ht="15.75" customHeight="1" s="91"/>
    <row r="443" ht="15.75" customHeight="1" s="91"/>
    <row r="444" ht="15.75" customHeight="1" s="91"/>
    <row r="445" ht="15.75" customHeight="1" s="91"/>
    <row r="446" ht="15.75" customHeight="1" s="91"/>
    <row r="447" ht="15.75" customHeight="1" s="91"/>
    <row r="448" ht="15.75" customHeight="1" s="91"/>
    <row r="449" ht="15.75" customHeight="1" s="91"/>
    <row r="450" ht="15.75" customHeight="1" s="91"/>
    <row r="451" ht="15.75" customHeight="1" s="91"/>
    <row r="452" ht="15.75" customHeight="1" s="91"/>
    <row r="453" ht="15.75" customHeight="1" s="91"/>
    <row r="454" ht="15.75" customHeight="1" s="91"/>
    <row r="455" ht="15.75" customHeight="1" s="91"/>
    <row r="456" ht="15.75" customHeight="1" s="91"/>
    <row r="457" ht="15.75" customHeight="1" s="91"/>
    <row r="458" ht="15.75" customHeight="1" s="91"/>
    <row r="459" ht="15.75" customHeight="1" s="91"/>
    <row r="460" ht="15.75" customHeight="1" s="91"/>
    <row r="461" ht="15.75" customHeight="1" s="91"/>
    <row r="462" ht="15.75" customHeight="1" s="91"/>
    <row r="463" ht="15.75" customHeight="1" s="91"/>
    <row r="464" ht="15.75" customHeight="1" s="91"/>
    <row r="465" ht="15.75" customHeight="1" s="91"/>
    <row r="466" ht="15.75" customHeight="1" s="91"/>
    <row r="467" ht="15.75" customHeight="1" s="91"/>
    <row r="468" ht="15.75" customHeight="1" s="91"/>
    <row r="469" ht="15.75" customHeight="1" s="91"/>
    <row r="470" ht="15.75" customHeight="1" s="91"/>
    <row r="471" ht="15.75" customHeight="1" s="91"/>
    <row r="472" ht="15.75" customHeight="1" s="91"/>
    <row r="473" ht="15.75" customHeight="1" s="91"/>
    <row r="474" ht="15.75" customHeight="1" s="91"/>
    <row r="475" ht="15.75" customHeight="1" s="91"/>
    <row r="476" ht="15.75" customHeight="1" s="91"/>
    <row r="477" ht="15.75" customHeight="1" s="91"/>
    <row r="478" ht="15.75" customHeight="1" s="91"/>
    <row r="479" ht="15.75" customHeight="1" s="91"/>
    <row r="480" ht="15.75" customHeight="1" s="91"/>
    <row r="481" ht="15.75" customHeight="1" s="91"/>
    <row r="482" ht="15.75" customHeight="1" s="91"/>
    <row r="483" ht="15.75" customHeight="1" s="91"/>
    <row r="484" ht="15.75" customHeight="1" s="91"/>
    <row r="485" ht="15.75" customHeight="1" s="91"/>
    <row r="486" ht="15.75" customHeight="1" s="91"/>
    <row r="487" ht="15.75" customHeight="1" s="91"/>
    <row r="488" ht="15.75" customHeight="1" s="91"/>
    <row r="489" ht="15.75" customHeight="1" s="91"/>
    <row r="490" ht="15.75" customHeight="1" s="91"/>
    <row r="491" ht="15.75" customHeight="1" s="91"/>
    <row r="492" ht="15.75" customHeight="1" s="91"/>
    <row r="493" ht="15.75" customHeight="1" s="91"/>
    <row r="494" ht="15.75" customHeight="1" s="91"/>
    <row r="495" ht="15.75" customHeight="1" s="91"/>
    <row r="496" ht="15.75" customHeight="1" s="91"/>
    <row r="497" ht="15.75" customHeight="1" s="91"/>
    <row r="498" ht="15.75" customHeight="1" s="91"/>
    <row r="499" ht="15.75" customHeight="1" s="91"/>
    <row r="500" ht="15.75" customHeight="1" s="91"/>
    <row r="501" ht="15.75" customHeight="1" s="91"/>
    <row r="502" ht="15.75" customHeight="1" s="91"/>
    <row r="503" ht="15.75" customHeight="1" s="91"/>
    <row r="504" ht="15.75" customHeight="1" s="91"/>
    <row r="505" ht="15.75" customHeight="1" s="91"/>
    <row r="506" ht="15.75" customHeight="1" s="91"/>
    <row r="507" ht="15.75" customHeight="1" s="91"/>
    <row r="508" ht="15.75" customHeight="1" s="91"/>
    <row r="509" ht="15.75" customHeight="1" s="91"/>
    <row r="510" ht="15.75" customHeight="1" s="91"/>
    <row r="511" ht="15.75" customHeight="1" s="91"/>
    <row r="512" ht="15.75" customHeight="1" s="91"/>
    <row r="513" ht="15.75" customHeight="1" s="91"/>
    <row r="514" ht="15.75" customHeight="1" s="91"/>
    <row r="515" ht="15.75" customHeight="1" s="91"/>
    <row r="516" ht="15.75" customHeight="1" s="91"/>
    <row r="517" ht="15.75" customHeight="1" s="91"/>
    <row r="518" ht="15.75" customHeight="1" s="91"/>
    <row r="519" ht="15.75" customHeight="1" s="91"/>
    <row r="520" ht="15.75" customHeight="1" s="91"/>
    <row r="521" ht="15.75" customHeight="1" s="91"/>
    <row r="522" ht="15.75" customHeight="1" s="91"/>
    <row r="523" ht="15.75" customHeight="1" s="91"/>
    <row r="524" ht="15.75" customHeight="1" s="91"/>
    <row r="525" ht="15.75" customHeight="1" s="91"/>
    <row r="526" ht="15.75" customHeight="1" s="91"/>
    <row r="527" ht="15.75" customHeight="1" s="91"/>
    <row r="528" ht="15.75" customHeight="1" s="91"/>
    <row r="529" ht="15.75" customHeight="1" s="91"/>
    <row r="530" ht="15.75" customHeight="1" s="91"/>
    <row r="531" ht="15.75" customHeight="1" s="91"/>
    <row r="532" ht="15.75" customHeight="1" s="91"/>
    <row r="533" ht="15.75" customHeight="1" s="91"/>
    <row r="534" ht="15.75" customHeight="1" s="91"/>
    <row r="535" ht="15.75" customHeight="1" s="91"/>
    <row r="536" ht="15.75" customHeight="1" s="91"/>
    <row r="537" ht="15.75" customHeight="1" s="91"/>
    <row r="538" ht="15.75" customHeight="1" s="91"/>
    <row r="539" ht="15.75" customHeight="1" s="91"/>
    <row r="540" ht="15.75" customHeight="1" s="91"/>
    <row r="541" ht="15.75" customHeight="1" s="91"/>
    <row r="542" ht="15.75" customHeight="1" s="91"/>
    <row r="543" ht="15.75" customHeight="1" s="91"/>
    <row r="544" ht="15.75" customHeight="1" s="91"/>
    <row r="545" ht="15.75" customHeight="1" s="91"/>
    <row r="546" ht="15.75" customHeight="1" s="91"/>
    <row r="547" ht="15.75" customHeight="1" s="91"/>
    <row r="548" ht="15.75" customHeight="1" s="91"/>
    <row r="549" ht="15.75" customHeight="1" s="91"/>
    <row r="550" ht="15.75" customHeight="1" s="91"/>
    <row r="551" ht="15.75" customHeight="1" s="91"/>
    <row r="552" ht="15.75" customHeight="1" s="91"/>
    <row r="553" ht="15.75" customHeight="1" s="91"/>
    <row r="554" ht="15.75" customHeight="1" s="91"/>
    <row r="555" ht="15.75" customHeight="1" s="91"/>
    <row r="556" ht="15.75" customHeight="1" s="91"/>
    <row r="557" ht="15.75" customHeight="1" s="91"/>
    <row r="558" ht="15.75" customHeight="1" s="91"/>
    <row r="559" ht="15.75" customHeight="1" s="91"/>
    <row r="560" ht="15.75" customHeight="1" s="91"/>
    <row r="561" ht="15.75" customHeight="1" s="91"/>
    <row r="562" ht="15.75" customHeight="1" s="91"/>
    <row r="563" ht="15.75" customHeight="1" s="91"/>
    <row r="564" ht="15.75" customHeight="1" s="91"/>
    <row r="565" ht="15.75" customHeight="1" s="91"/>
    <row r="566" ht="15.75" customHeight="1" s="91"/>
    <row r="567" ht="15.75" customHeight="1" s="91"/>
    <row r="568" ht="15.75" customHeight="1" s="91"/>
    <row r="569" ht="15.75" customHeight="1" s="91"/>
    <row r="570" ht="15.75" customHeight="1" s="91"/>
    <row r="571" ht="15.75" customHeight="1" s="91"/>
    <row r="572" ht="15.75" customHeight="1" s="91"/>
    <row r="573" ht="15.75" customHeight="1" s="91"/>
    <row r="574" ht="15.75" customHeight="1" s="91"/>
    <row r="575" ht="15.75" customHeight="1" s="91"/>
    <row r="576" ht="15.75" customHeight="1" s="91"/>
    <row r="577" ht="15.75" customHeight="1" s="91"/>
    <row r="578" ht="15.75" customHeight="1" s="91"/>
    <row r="579" ht="15.75" customHeight="1" s="91"/>
    <row r="580" ht="15.75" customHeight="1" s="91"/>
    <row r="581" ht="15.75" customHeight="1" s="91"/>
    <row r="582" ht="15.75" customHeight="1" s="91"/>
    <row r="583" ht="15.75" customHeight="1" s="91"/>
    <row r="584" ht="15.75" customHeight="1" s="91"/>
    <row r="585" ht="15.75" customHeight="1" s="91"/>
    <row r="586" ht="15.75" customHeight="1" s="91"/>
    <row r="587" ht="15.75" customHeight="1" s="91"/>
    <row r="588" ht="15.75" customHeight="1" s="91"/>
    <row r="589" ht="15.75" customHeight="1" s="91"/>
    <row r="590" ht="15.75" customHeight="1" s="91"/>
    <row r="591" ht="15.75" customHeight="1" s="91"/>
    <row r="592" ht="15.75" customHeight="1" s="91"/>
    <row r="593" ht="15.75" customHeight="1" s="91"/>
    <row r="594" ht="15.75" customHeight="1" s="91"/>
    <row r="595" ht="15.75" customHeight="1" s="91"/>
    <row r="596" ht="15.75" customHeight="1" s="91"/>
    <row r="597" ht="15.75" customHeight="1" s="91"/>
    <row r="598" ht="15.75" customHeight="1" s="91"/>
    <row r="599" ht="15.75" customHeight="1" s="91"/>
    <row r="600" ht="15.75" customHeight="1" s="91"/>
    <row r="601" ht="15.75" customHeight="1" s="91"/>
    <row r="602" ht="15.75" customHeight="1" s="91"/>
    <row r="603" ht="15.75" customHeight="1" s="91"/>
    <row r="604" ht="15.75" customHeight="1" s="91"/>
    <row r="605" ht="15.75" customHeight="1" s="91"/>
    <row r="606" ht="15.75" customHeight="1" s="91"/>
    <row r="607" ht="15.75" customHeight="1" s="91"/>
    <row r="608" ht="15.75" customHeight="1" s="91"/>
    <row r="609" ht="15.75" customHeight="1" s="91"/>
    <row r="610" ht="15.75" customHeight="1" s="91"/>
    <row r="611" ht="15.75" customHeight="1" s="91"/>
    <row r="612" ht="15.75" customHeight="1" s="91"/>
    <row r="613" ht="15.75" customHeight="1" s="91"/>
    <row r="614" ht="15.75" customHeight="1" s="91"/>
    <row r="615" ht="15.75" customHeight="1" s="91"/>
    <row r="616" ht="15.75" customHeight="1" s="91"/>
    <row r="617" ht="15.75" customHeight="1" s="91"/>
    <row r="618" ht="15.75" customHeight="1" s="91"/>
    <row r="619" ht="15.75" customHeight="1" s="91"/>
    <row r="620" ht="15.75" customHeight="1" s="91"/>
    <row r="621" ht="15.75" customHeight="1" s="91"/>
    <row r="622" ht="15.75" customHeight="1" s="91"/>
    <row r="623" ht="15.75" customHeight="1" s="91"/>
    <row r="624" ht="15.75" customHeight="1" s="91"/>
    <row r="625" ht="15.75" customHeight="1" s="91"/>
    <row r="626" ht="15.75" customHeight="1" s="91"/>
    <row r="627" ht="15.75" customHeight="1" s="91"/>
    <row r="628" ht="15.75" customHeight="1" s="91"/>
    <row r="629" ht="15.75" customHeight="1" s="91"/>
    <row r="630" ht="15.75" customHeight="1" s="91"/>
    <row r="631" ht="15.75" customHeight="1" s="91"/>
    <row r="632" ht="15.75" customHeight="1" s="91"/>
    <row r="633" ht="15.75" customHeight="1" s="91"/>
    <row r="634" ht="15.75" customHeight="1" s="91"/>
    <row r="635" ht="15.75" customHeight="1" s="91"/>
    <row r="636" ht="15.75" customHeight="1" s="91"/>
    <row r="637" ht="15.75" customHeight="1" s="91"/>
    <row r="638" ht="15.75" customHeight="1" s="91"/>
    <row r="639" ht="15.75" customHeight="1" s="91"/>
    <row r="640" ht="15.75" customHeight="1" s="91"/>
    <row r="641" ht="15.75" customHeight="1" s="91"/>
    <row r="642" ht="15.75" customHeight="1" s="91"/>
    <row r="643" ht="15.75" customHeight="1" s="91"/>
    <row r="644" ht="15.75" customHeight="1" s="91"/>
    <row r="645" ht="15.75" customHeight="1" s="91"/>
    <row r="646" ht="15.75" customHeight="1" s="91"/>
    <row r="647" ht="15.75" customHeight="1" s="91"/>
    <row r="648" ht="15.75" customHeight="1" s="91"/>
    <row r="649" ht="15.75" customHeight="1" s="91"/>
    <row r="650" ht="15.75" customHeight="1" s="91"/>
    <row r="651" ht="15.75" customHeight="1" s="91"/>
    <row r="652" ht="15.75" customHeight="1" s="91"/>
    <row r="653" ht="15.75" customHeight="1" s="91"/>
    <row r="654" ht="15.75" customHeight="1" s="91"/>
    <row r="655" ht="15.75" customHeight="1" s="91"/>
    <row r="656" ht="15.75" customHeight="1" s="91"/>
    <row r="657" ht="15.75" customHeight="1" s="91"/>
    <row r="658" ht="15.75" customHeight="1" s="91"/>
    <row r="659" ht="15.75" customHeight="1" s="91"/>
    <row r="660" ht="15.75" customHeight="1" s="91"/>
    <row r="661" ht="15.75" customHeight="1" s="91"/>
    <row r="662" ht="15.75" customHeight="1" s="91"/>
    <row r="663" ht="15.75" customHeight="1" s="91"/>
    <row r="664" ht="15.75" customHeight="1" s="91"/>
    <row r="665" ht="15.75" customHeight="1" s="91"/>
    <row r="666" ht="15.75" customHeight="1" s="91"/>
    <row r="667" ht="15.75" customHeight="1" s="91"/>
    <row r="668" ht="15.75" customHeight="1" s="91"/>
    <row r="669" ht="15.75" customHeight="1" s="91"/>
    <row r="670" ht="15.75" customHeight="1" s="91"/>
    <row r="671" ht="15.75" customHeight="1" s="91"/>
    <row r="672" ht="15.75" customHeight="1" s="91"/>
    <row r="673" ht="15.75" customHeight="1" s="91"/>
    <row r="674" ht="15.75" customHeight="1" s="91"/>
    <row r="675" ht="15.75" customHeight="1" s="91"/>
    <row r="676" ht="15.75" customHeight="1" s="91"/>
    <row r="677" ht="15.75" customHeight="1" s="91"/>
    <row r="678" ht="15.75" customHeight="1" s="91"/>
    <row r="679" ht="15.75" customHeight="1" s="91"/>
    <row r="680" ht="15.75" customHeight="1" s="91"/>
    <row r="681" ht="15.75" customHeight="1" s="91"/>
    <row r="682" ht="15.75" customHeight="1" s="91"/>
    <row r="683" ht="15.75" customHeight="1" s="91"/>
    <row r="684" ht="15.75" customHeight="1" s="91"/>
    <row r="685" ht="15.75" customHeight="1" s="91"/>
    <row r="686" ht="15.75" customHeight="1" s="91"/>
    <row r="687" ht="15.75" customHeight="1" s="91"/>
    <row r="688" ht="15.75" customHeight="1" s="91"/>
    <row r="689" ht="15.75" customHeight="1" s="91"/>
    <row r="690" ht="15.75" customHeight="1" s="91"/>
    <row r="691" ht="15.75" customHeight="1" s="91"/>
    <row r="692" ht="15.75" customHeight="1" s="91"/>
    <row r="693" ht="15.75" customHeight="1" s="91"/>
    <row r="694" ht="15.75" customHeight="1" s="91"/>
    <row r="695" ht="15.75" customHeight="1" s="91"/>
    <row r="696" ht="15.75" customHeight="1" s="91"/>
    <row r="697" ht="15.75" customHeight="1" s="91"/>
    <row r="698" ht="15.75" customHeight="1" s="91"/>
    <row r="699" ht="15.75" customHeight="1" s="91"/>
    <row r="700" ht="15.75" customHeight="1" s="91"/>
    <row r="701" ht="15.75" customHeight="1" s="91"/>
    <row r="702" ht="15.75" customHeight="1" s="91"/>
    <row r="703" ht="15.75" customHeight="1" s="91"/>
    <row r="704" ht="15.75" customHeight="1" s="91"/>
    <row r="705" ht="15.75" customHeight="1" s="91"/>
    <row r="706" ht="15.75" customHeight="1" s="91"/>
    <row r="707" ht="15.75" customHeight="1" s="91"/>
    <row r="708" ht="15.75" customHeight="1" s="91"/>
    <row r="709" ht="15.75" customHeight="1" s="91"/>
    <row r="710" ht="15.75" customHeight="1" s="91"/>
    <row r="711" ht="15.75" customHeight="1" s="91"/>
    <row r="712" ht="15.75" customHeight="1" s="91"/>
    <row r="713" ht="15.75" customHeight="1" s="91"/>
    <row r="714" ht="15.75" customHeight="1" s="91"/>
    <row r="715" ht="15.75" customHeight="1" s="91"/>
    <row r="716" ht="15.75" customHeight="1" s="91"/>
    <row r="717" ht="15.75" customHeight="1" s="91"/>
    <row r="718" ht="15.75" customHeight="1" s="91"/>
    <row r="719" ht="15.75" customHeight="1" s="91"/>
    <row r="720" ht="15.75" customHeight="1" s="91"/>
    <row r="721" ht="15.75" customHeight="1" s="91"/>
    <row r="722" ht="15.75" customHeight="1" s="91"/>
    <row r="723" ht="15.75" customHeight="1" s="91"/>
    <row r="724" ht="15.75" customHeight="1" s="91"/>
    <row r="725" ht="15.75" customHeight="1" s="91"/>
    <row r="726" ht="15.75" customHeight="1" s="91"/>
    <row r="727" ht="15.75" customHeight="1" s="91"/>
    <row r="728" ht="15.75" customHeight="1" s="91"/>
    <row r="729" ht="15.75" customHeight="1" s="91"/>
    <row r="730" ht="15.75" customHeight="1" s="91"/>
    <row r="731" ht="15.75" customHeight="1" s="91"/>
    <row r="732" ht="15.75" customHeight="1" s="91"/>
    <row r="733" ht="15.75" customHeight="1" s="91"/>
    <row r="734" ht="15.75" customHeight="1" s="91"/>
    <row r="735" ht="15.75" customHeight="1" s="91"/>
    <row r="736" ht="15.75" customHeight="1" s="91"/>
    <row r="737" ht="15.75" customHeight="1" s="91"/>
    <row r="738" ht="15.75" customHeight="1" s="91"/>
    <row r="739" ht="15.75" customHeight="1" s="91"/>
    <row r="740" ht="15.75" customHeight="1" s="91"/>
    <row r="741" ht="15.75" customHeight="1" s="91"/>
    <row r="742" ht="15.75" customHeight="1" s="91"/>
    <row r="743" ht="15.75" customHeight="1" s="91"/>
    <row r="744" ht="15.75" customHeight="1" s="91"/>
    <row r="745" ht="15.75" customHeight="1" s="91"/>
    <row r="746" ht="15.75" customHeight="1" s="91"/>
    <row r="747" ht="15.75" customHeight="1" s="91"/>
    <row r="748" ht="15.75" customHeight="1" s="91"/>
    <row r="749" ht="15.75" customHeight="1" s="91"/>
    <row r="750" ht="15.75" customHeight="1" s="91"/>
    <row r="751" ht="15.75" customHeight="1" s="91"/>
    <row r="752" ht="15.75" customHeight="1" s="91"/>
    <row r="753" ht="15.75" customHeight="1" s="91"/>
    <row r="754" ht="15.75" customHeight="1" s="91"/>
    <row r="755" ht="15.75" customHeight="1" s="91"/>
    <row r="756" ht="15.75" customHeight="1" s="91"/>
    <row r="757" ht="15.75" customHeight="1" s="91"/>
    <row r="758" ht="15.75" customHeight="1" s="91"/>
    <row r="759" ht="15.75" customHeight="1" s="91"/>
    <row r="760" ht="15.75" customHeight="1" s="91"/>
    <row r="761" ht="15.75" customHeight="1" s="91"/>
    <row r="762" ht="15.75" customHeight="1" s="91"/>
    <row r="763" ht="15.75" customHeight="1" s="91"/>
    <row r="764" ht="15.75" customHeight="1" s="91"/>
    <row r="765" ht="15.75" customHeight="1" s="91"/>
    <row r="766" ht="15.75" customHeight="1" s="91"/>
    <row r="767" ht="15.75" customHeight="1" s="91"/>
    <row r="768" ht="15.75" customHeight="1" s="91"/>
    <row r="769" ht="15.75" customHeight="1" s="91"/>
    <row r="770" ht="15.75" customHeight="1" s="91"/>
    <row r="771" ht="15.75" customHeight="1" s="91"/>
    <row r="772" ht="15.75" customHeight="1" s="91"/>
    <row r="773" ht="15.75" customHeight="1" s="91"/>
    <row r="774" ht="15.75" customHeight="1" s="91"/>
    <row r="775" ht="15.75" customHeight="1" s="91"/>
    <row r="776" ht="15.75" customHeight="1" s="91"/>
    <row r="777" ht="15.75" customHeight="1" s="91"/>
    <row r="778" ht="15.75" customHeight="1" s="91"/>
    <row r="779" ht="15.75" customHeight="1" s="91"/>
    <row r="780" ht="15.75" customHeight="1" s="91"/>
    <row r="781" ht="15.75" customHeight="1" s="91"/>
    <row r="782" ht="15.75" customHeight="1" s="91"/>
    <row r="783" ht="15.75" customHeight="1" s="91"/>
    <row r="784" ht="15.75" customHeight="1" s="91"/>
    <row r="785" ht="15.75" customHeight="1" s="91"/>
    <row r="786" ht="15.75" customHeight="1" s="91"/>
    <row r="787" ht="15.75" customHeight="1" s="91"/>
    <row r="788" ht="15.75" customHeight="1" s="91"/>
    <row r="789" ht="15.75" customHeight="1" s="91"/>
    <row r="790" ht="15.75" customHeight="1" s="91"/>
    <row r="791" ht="15.75" customHeight="1" s="91"/>
    <row r="792" ht="15.75" customHeight="1" s="91"/>
    <row r="793" ht="15.75" customHeight="1" s="91"/>
    <row r="794" ht="15.75" customHeight="1" s="91"/>
    <row r="795" ht="15.75" customHeight="1" s="91"/>
    <row r="796" ht="15.75" customHeight="1" s="91"/>
    <row r="797" ht="15.75" customHeight="1" s="91"/>
    <row r="798" ht="15.75" customHeight="1" s="91"/>
    <row r="799" ht="15.75" customHeight="1" s="91"/>
    <row r="800" ht="15.75" customHeight="1" s="91"/>
    <row r="801" ht="15.75" customHeight="1" s="91"/>
    <row r="802" ht="15.75" customHeight="1" s="91"/>
    <row r="803" ht="15.75" customHeight="1" s="91"/>
    <row r="804" ht="15.75" customHeight="1" s="91"/>
    <row r="805" ht="15.75" customHeight="1" s="91"/>
    <row r="806" ht="15.75" customHeight="1" s="91"/>
    <row r="807" ht="15.75" customHeight="1" s="91"/>
    <row r="808" ht="15.75" customHeight="1" s="91"/>
    <row r="809" ht="15.75" customHeight="1" s="91"/>
    <row r="810" ht="15.75" customHeight="1" s="91"/>
    <row r="811" ht="15.75" customHeight="1" s="91"/>
    <row r="812" ht="15.75" customHeight="1" s="91"/>
    <row r="813" ht="15.75" customHeight="1" s="91"/>
    <row r="814" ht="15.75" customHeight="1" s="91"/>
    <row r="815" ht="15.75" customHeight="1" s="91"/>
    <row r="816" ht="15.75" customHeight="1" s="91"/>
    <row r="817" ht="15.75" customHeight="1" s="91"/>
    <row r="818" ht="15.75" customHeight="1" s="91"/>
    <row r="819" ht="15.75" customHeight="1" s="91"/>
    <row r="820" ht="15.75" customHeight="1" s="91"/>
    <row r="821" ht="15.75" customHeight="1" s="91"/>
    <row r="822" ht="15.75" customHeight="1" s="91"/>
    <row r="823" ht="15.75" customHeight="1" s="91"/>
    <row r="824" ht="15.75" customHeight="1" s="91"/>
    <row r="825" ht="15.75" customHeight="1" s="91"/>
    <row r="826" ht="15.75" customHeight="1" s="91"/>
    <row r="827" ht="15.75" customHeight="1" s="91"/>
    <row r="828" ht="15.75" customHeight="1" s="91"/>
    <row r="829" ht="15.75" customHeight="1" s="91"/>
    <row r="830" ht="15.75" customHeight="1" s="91"/>
    <row r="831" ht="15.75" customHeight="1" s="91"/>
    <row r="832" ht="15.75" customHeight="1" s="91"/>
    <row r="833" ht="15.75" customHeight="1" s="91"/>
    <row r="834" ht="15.75" customHeight="1" s="91"/>
    <row r="835" ht="15.75" customHeight="1" s="91"/>
    <row r="836" ht="15.75" customHeight="1" s="91"/>
    <row r="837" ht="15.75" customHeight="1" s="91"/>
    <row r="838" ht="15.75" customHeight="1" s="91"/>
    <row r="839" ht="15.75" customHeight="1" s="91"/>
    <row r="840" ht="15.75" customHeight="1" s="91"/>
    <row r="841" ht="15.75" customHeight="1" s="91"/>
    <row r="842" ht="15.75" customHeight="1" s="91"/>
    <row r="843" ht="15.75" customHeight="1" s="91"/>
    <row r="844" ht="15.75" customHeight="1" s="91"/>
    <row r="845" ht="15.75" customHeight="1" s="91"/>
    <row r="846" ht="15.75" customHeight="1" s="91"/>
    <row r="847" ht="15.75" customHeight="1" s="91"/>
    <row r="848" ht="15.75" customHeight="1" s="91"/>
    <row r="849" ht="15.75" customHeight="1" s="91"/>
    <row r="850" ht="15.75" customHeight="1" s="91"/>
    <row r="851" ht="15.75" customHeight="1" s="91"/>
    <row r="852" ht="15.75" customHeight="1" s="91"/>
    <row r="853" ht="15.75" customHeight="1" s="91"/>
    <row r="854" ht="15.75" customHeight="1" s="91"/>
    <row r="855" ht="15.75" customHeight="1" s="91"/>
    <row r="856" ht="15.75" customHeight="1" s="91"/>
    <row r="857" ht="15.75" customHeight="1" s="91"/>
    <row r="858" ht="15.75" customHeight="1" s="91"/>
    <row r="859" ht="15.75" customHeight="1" s="91"/>
    <row r="860" ht="15.75" customHeight="1" s="91"/>
    <row r="861" ht="15.75" customHeight="1" s="91"/>
    <row r="862" ht="15.75" customHeight="1" s="91"/>
    <row r="863" ht="15.75" customHeight="1" s="91"/>
    <row r="864" ht="15.75" customHeight="1" s="91"/>
    <row r="865" ht="15.75" customHeight="1" s="91"/>
    <row r="866" ht="15.75" customHeight="1" s="91"/>
    <row r="867" ht="15.75" customHeight="1" s="91"/>
    <row r="868" ht="15.75" customHeight="1" s="91"/>
    <row r="869" ht="15.75" customHeight="1" s="91"/>
    <row r="870" ht="15.75" customHeight="1" s="91"/>
    <row r="871" ht="15.75" customHeight="1" s="91"/>
    <row r="872" ht="15.75" customHeight="1" s="91"/>
    <row r="873" ht="15.75" customHeight="1" s="91"/>
    <row r="874" ht="15.75" customHeight="1" s="91"/>
    <row r="875" ht="15.75" customHeight="1" s="91"/>
    <row r="876" ht="15.75" customHeight="1" s="91"/>
    <row r="877" ht="15.75" customHeight="1" s="91"/>
    <row r="878" ht="15.75" customHeight="1" s="91"/>
    <row r="879" ht="15.75" customHeight="1" s="91"/>
    <row r="880" ht="15.75" customHeight="1" s="91"/>
    <row r="881" ht="15.75" customHeight="1" s="91"/>
    <row r="882" ht="15.75" customHeight="1" s="91"/>
    <row r="883" ht="15.75" customHeight="1" s="91"/>
    <row r="884" ht="15.75" customHeight="1" s="91"/>
    <row r="885" ht="15.75" customHeight="1" s="91"/>
    <row r="886" ht="15.75" customHeight="1" s="91"/>
    <row r="887" ht="15.75" customHeight="1" s="91"/>
    <row r="888" ht="15.75" customHeight="1" s="91"/>
    <row r="889" ht="15.75" customHeight="1" s="91"/>
    <row r="890" ht="15.75" customHeight="1" s="91"/>
    <row r="891" ht="15.75" customHeight="1" s="91"/>
    <row r="892" ht="15.75" customHeight="1" s="91"/>
    <row r="893" ht="15.75" customHeight="1" s="91"/>
    <row r="894" ht="15.75" customHeight="1" s="91"/>
    <row r="895" ht="15.75" customHeight="1" s="91"/>
    <row r="896" ht="15.75" customHeight="1" s="91"/>
    <row r="897" ht="15.75" customHeight="1" s="91"/>
    <row r="898" ht="15.75" customHeight="1" s="91"/>
    <row r="899" ht="15.75" customHeight="1" s="91"/>
    <row r="900" ht="15.75" customHeight="1" s="91"/>
    <row r="901" ht="15.75" customHeight="1" s="91"/>
    <row r="902" ht="15.75" customHeight="1" s="91"/>
    <row r="903" ht="15.75" customHeight="1" s="91"/>
    <row r="904" ht="15.75" customHeight="1" s="91"/>
    <row r="905" ht="15.75" customHeight="1" s="91"/>
    <row r="906" ht="15.75" customHeight="1" s="91"/>
    <row r="907" ht="15.75" customHeight="1" s="91"/>
    <row r="908" ht="15.75" customHeight="1" s="91"/>
    <row r="909" ht="15.75" customHeight="1" s="91"/>
    <row r="910" ht="15.75" customHeight="1" s="91"/>
    <row r="911" ht="15.75" customHeight="1" s="91"/>
    <row r="912" ht="15.75" customHeight="1" s="91"/>
    <row r="913" ht="15.75" customHeight="1" s="91"/>
    <row r="914" ht="15.75" customHeight="1" s="91"/>
    <row r="915" ht="15.75" customHeight="1" s="91"/>
    <row r="916" ht="15.75" customHeight="1" s="91"/>
    <row r="917" ht="15.75" customHeight="1" s="91"/>
    <row r="918" ht="15.75" customHeight="1" s="91"/>
    <row r="919" ht="15.75" customHeight="1" s="91"/>
    <row r="920" ht="15.75" customHeight="1" s="91"/>
    <row r="921" ht="15.75" customHeight="1" s="91"/>
    <row r="922" ht="15.75" customHeight="1" s="91"/>
    <row r="923" ht="15.75" customHeight="1" s="91"/>
    <row r="924" ht="15.75" customHeight="1" s="91"/>
    <row r="925" ht="15.75" customHeight="1" s="91"/>
    <row r="926" ht="15.75" customHeight="1" s="91"/>
    <row r="927" ht="15.75" customHeight="1" s="91"/>
    <row r="928" ht="15.75" customHeight="1" s="91"/>
    <row r="929" ht="15.75" customHeight="1" s="91"/>
    <row r="930" ht="15.75" customHeight="1" s="91"/>
    <row r="931" ht="15.75" customHeight="1" s="91"/>
    <row r="932" ht="15.75" customHeight="1" s="91"/>
    <row r="933" ht="15.75" customHeight="1" s="91"/>
    <row r="934" ht="15.75" customHeight="1" s="91"/>
    <row r="935" ht="15.75" customHeight="1" s="91"/>
    <row r="936" ht="15.75" customHeight="1" s="91"/>
    <row r="937" ht="15.75" customHeight="1" s="91"/>
    <row r="938" ht="15.75" customHeight="1" s="91"/>
    <row r="939" ht="15.75" customHeight="1" s="91"/>
    <row r="940" ht="15.75" customHeight="1" s="91"/>
    <row r="941" ht="15.75" customHeight="1" s="91"/>
    <row r="942" ht="15.75" customHeight="1" s="91"/>
    <row r="943" ht="15.75" customHeight="1" s="91"/>
    <row r="944" ht="15.75" customHeight="1" s="91"/>
    <row r="945" ht="15.75" customHeight="1" s="91"/>
    <row r="946" ht="15.75" customHeight="1" s="91"/>
    <row r="947" ht="15.75" customHeight="1" s="91"/>
    <row r="948" ht="15.75" customHeight="1" s="91"/>
    <row r="949" ht="15.75" customHeight="1" s="91"/>
    <row r="950" ht="15.75" customHeight="1" s="91"/>
    <row r="951" ht="15.75" customHeight="1" s="91"/>
    <row r="952" ht="15.75" customHeight="1" s="91"/>
    <row r="953" ht="15.75" customHeight="1" s="91"/>
    <row r="954" ht="15.75" customHeight="1" s="91"/>
    <row r="955" ht="15.75" customHeight="1" s="91"/>
    <row r="956" ht="15.75" customHeight="1" s="91"/>
    <row r="957" ht="15.75" customHeight="1" s="91"/>
    <row r="958" ht="15.75" customHeight="1" s="91"/>
    <row r="959" ht="15.75" customHeight="1" s="91"/>
    <row r="960" ht="15.75" customHeight="1" s="91"/>
    <row r="961" ht="15.75" customHeight="1" s="91"/>
    <row r="962" ht="15.75" customHeight="1" s="91"/>
    <row r="963" ht="15.75" customHeight="1" s="91"/>
    <row r="964" ht="15.75" customHeight="1" s="91"/>
    <row r="965" ht="15.75" customHeight="1" s="91"/>
    <row r="966" ht="15.75" customHeight="1" s="91"/>
    <row r="967" ht="15.75" customHeight="1" s="91"/>
    <row r="968" ht="15.75" customHeight="1" s="91"/>
    <row r="969" ht="15.75" customHeight="1" s="91"/>
    <row r="970" ht="15.75" customHeight="1" s="91"/>
    <row r="971" ht="15.75" customHeight="1" s="91"/>
    <row r="972" ht="15.75" customHeight="1" s="91"/>
    <row r="973" ht="15.75" customHeight="1" s="91"/>
    <row r="974" ht="15.75" customHeight="1" s="91"/>
    <row r="975" ht="15.75" customHeight="1" s="91"/>
    <row r="976" ht="15.75" customHeight="1" s="91"/>
    <row r="977" ht="15.75" customHeight="1" s="91"/>
    <row r="978" ht="15.75" customHeight="1" s="91"/>
    <row r="979" ht="15.75" customHeight="1" s="91"/>
    <row r="980" ht="15.75" customHeight="1" s="91"/>
    <row r="981" ht="15.75" customHeight="1" s="91"/>
    <row r="982" ht="15.75" customHeight="1" s="91"/>
    <row r="983" ht="15.75" customHeight="1" s="91"/>
    <row r="984" ht="15.75" customHeight="1" s="91"/>
    <row r="985" ht="15.75" customHeight="1" s="91"/>
    <row r="986" ht="15.75" customHeight="1" s="91"/>
    <row r="987" ht="15.75" customHeight="1" s="91"/>
    <row r="988" ht="15.75" customHeight="1" s="91"/>
    <row r="989" ht="15.75" customHeight="1" s="91"/>
    <row r="990" ht="15.75" customHeight="1" s="91"/>
    <row r="991" ht="15.75" customHeight="1" s="91"/>
    <row r="992" ht="15.75" customHeight="1" s="91"/>
    <row r="993" ht="15.75" customHeight="1" s="91"/>
    <row r="994" ht="15.75" customHeight="1" s="91"/>
    <row r="995" ht="15.75" customHeight="1" s="91"/>
    <row r="996" ht="15.75" customHeight="1" s="91"/>
    <row r="997" ht="15.75" customHeight="1" s="91"/>
    <row r="998" ht="15.75" customHeight="1" s="91"/>
    <row r="999" ht="15.75" customHeight="1" s="91"/>
    <row r="1000" ht="15.75" customHeight="1" s="91"/>
    <row r="1001" ht="15.75" customHeight="1" s="91"/>
    <row r="1002" ht="15.75" customHeight="1" s="91"/>
    <row r="1003" ht="15.75" customHeight="1" s="91"/>
    <row r="1004" ht="15.75" customHeight="1" s="91"/>
  </sheetData>
  <mergeCells count="92">
    <mergeCell ref="A66:F66"/>
    <mergeCell ref="A21:C21"/>
    <mergeCell ref="K7:N7"/>
    <mergeCell ref="M21:O21"/>
    <mergeCell ref="D22:F23"/>
    <mergeCell ref="G65:I65"/>
    <mergeCell ref="J66:L66"/>
    <mergeCell ref="F5:J5"/>
    <mergeCell ref="G73:I73"/>
    <mergeCell ref="A72:F72"/>
    <mergeCell ref="G63:I63"/>
    <mergeCell ref="M66:O66"/>
    <mergeCell ref="A7:D7"/>
    <mergeCell ref="A64:F64"/>
    <mergeCell ref="J72:L72"/>
    <mergeCell ref="M68:O68"/>
    <mergeCell ref="A73:F73"/>
    <mergeCell ref="G18:I19"/>
    <mergeCell ref="M67:O67"/>
    <mergeCell ref="A70:F70"/>
    <mergeCell ref="A22:C23"/>
    <mergeCell ref="D18:F19"/>
    <mergeCell ref="M18:O19"/>
    <mergeCell ref="M69:O69"/>
    <mergeCell ref="A16:O16"/>
    <mergeCell ref="G22:I23"/>
    <mergeCell ref="J65:L65"/>
    <mergeCell ref="G69:I69"/>
    <mergeCell ref="J70:L70"/>
    <mergeCell ref="D17:F17"/>
    <mergeCell ref="K5:O5"/>
    <mergeCell ref="J63:L63"/>
    <mergeCell ref="A9:D9"/>
    <mergeCell ref="K13:N13"/>
    <mergeCell ref="A2:O2"/>
    <mergeCell ref="A69:F69"/>
    <mergeCell ref="G64:I64"/>
    <mergeCell ref="A11:D11"/>
    <mergeCell ref="A62:O62"/>
    <mergeCell ref="F6:I6"/>
    <mergeCell ref="M72:O72"/>
    <mergeCell ref="M71:O71"/>
    <mergeCell ref="A5:E5"/>
    <mergeCell ref="J67:L67"/>
    <mergeCell ref="G71:I71"/>
    <mergeCell ref="M70:O70"/>
    <mergeCell ref="J69:L69"/>
    <mergeCell ref="G17:I17"/>
    <mergeCell ref="D21:F21"/>
    <mergeCell ref="A8:D8"/>
    <mergeCell ref="J22:L23"/>
    <mergeCell ref="G66:I66"/>
    <mergeCell ref="F9:I9"/>
    <mergeCell ref="A10:D10"/>
    <mergeCell ref="K10:N10"/>
    <mergeCell ref="G68:I68"/>
    <mergeCell ref="A71:F71"/>
    <mergeCell ref="K6:N6"/>
    <mergeCell ref="M17:O17"/>
    <mergeCell ref="K9:N9"/>
    <mergeCell ref="F10:I10"/>
    <mergeCell ref="A63:F63"/>
    <mergeCell ref="J71:L71"/>
    <mergeCell ref="A68:F68"/>
    <mergeCell ref="F7:I7"/>
    <mergeCell ref="K11:N11"/>
    <mergeCell ref="J17:L17"/>
    <mergeCell ref="J73:L73"/>
    <mergeCell ref="G72:I72"/>
    <mergeCell ref="G21:I21"/>
    <mergeCell ref="F8:I8"/>
    <mergeCell ref="G70:I70"/>
    <mergeCell ref="A1:O1"/>
    <mergeCell ref="K8:N8"/>
    <mergeCell ref="M73:O73"/>
    <mergeCell ref="J68:L68"/>
    <mergeCell ref="A65:F65"/>
    <mergeCell ref="M65:O65"/>
    <mergeCell ref="F11:I11"/>
    <mergeCell ref="A17:C17"/>
    <mergeCell ref="A4:O4"/>
    <mergeCell ref="J21:L21"/>
    <mergeCell ref="A6:D6"/>
    <mergeCell ref="M63:O63"/>
    <mergeCell ref="A67:F67"/>
    <mergeCell ref="M22:O23"/>
    <mergeCell ref="J64:L64"/>
    <mergeCell ref="A18:C19"/>
    <mergeCell ref="G67:I67"/>
    <mergeCell ref="K12:N12"/>
    <mergeCell ref="M64:O64"/>
    <mergeCell ref="J18:L19"/>
  </mergeCells>
  <conditionalFormatting sqref="E11">
    <cfRule type="cellIs" priority="1" operator="equal" dxfId="4" stopIfTrue="1">
      <formula>"ADJUST COLLECTION SPLIT"</formula>
    </cfRule>
    <cfRule type="cellIs" priority="3" operator="equal" dxfId="4" stopIfTrue="1">
      <formula>"ADJUST TO 100%"</formula>
    </cfRule>
  </conditionalFormatting>
  <conditionalFormatting sqref="O11">
    <cfRule type="expression" priority="2" dxfId="4" stopIfTrue="1">
      <formula>$O$11&lt;$E$8</formula>
    </cfRule>
  </conditionalFormatting>
  <conditionalFormatting sqref="J10">
    <cfRule type="cellIs" priority="4" operator="equal" dxfId="5" stopIfTrue="1">
      <formula>"ABOVE TARGET"</formula>
    </cfRule>
    <cfRule type="cellIs" priority="5" operator="equal" dxfId="6" stopIfTrue="1">
      <formula>"ON TARGET"</formula>
    </cfRule>
    <cfRule type="cellIs" priority="6" operator="equal" dxfId="4" stopIfTrue="1">
      <formula>"BELOW TARGET"</formula>
    </cfRule>
  </conditionalFormatting>
  <conditionalFormatting sqref="E9">
    <cfRule type="expression" priority="7" dxfId="4" stopIfTrue="1">
      <formula>$E$9&lt;&gt;"None"</formula>
    </cfRule>
  </conditionalFormatting>
  <conditionalFormatting sqref="E10">
    <cfRule type="cellIs" priority="8" operator="greaterThan" dxfId="4" stopIfTrue="1">
      <formula>0</formula>
    </cfRule>
  </conditionalFormatting>
  <conditionalFormatting sqref="O12">
    <cfRule type="cellIs" priority="9" operator="equal" dxfId="7" stopIfTrue="1">
      <formula>"CHECK INPUTS"</formula>
    </cfRule>
    <cfRule type="cellIs" priority="10" operator="equal" dxfId="4" stopIfTrue="1">
      <formula>"NOT SAFE"</formula>
    </cfRule>
    <cfRule type="cellIs" priority="11" operator="equal" dxfId="6" stopIfTrue="1">
      <formula>"SAFE"</formula>
    </cfRule>
  </conditionalFormatting>
  <dataValidations count="2">
    <dataValidation sqref="O7:O8" showDropDown="0" showInputMessage="0" showErrorMessage="1" allowBlank="1" type="decimal" operator="greaterThanOrEqual">
      <formula1>0.0</formula1>
    </dataValidation>
    <dataValidation sqref="O6" showDropDown="0" showInputMessage="0" showErrorMessage="1" allowBlank="1" type="list">
      <formula1>"January,February,March,April,May,June,July,August,September,October,November,December"</formula1>
    </dataValidation>
  </dataValidations>
  <pageMargins left="0.7" right="0.7" top="0.75" bottom="0.75" header="0" footer="0"/>
  <pageSetup orientation="landscape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4" topLeftCell="A5" activePane="bottomLeft" state="frozen"/>
      <selection pane="bottomLeft" activeCell="B6" sqref="B6"/>
    </sheetView>
  </sheetViews>
  <sheetFormatPr baseColWidth="8" defaultColWidth="12.63" defaultRowHeight="15" customHeight="1"/>
  <cols>
    <col width="38.88" customWidth="1" style="91" min="1" max="1"/>
    <col width="13.25" customWidth="1" style="91" min="2" max="13"/>
    <col width="15.75" customWidth="1" style="91" min="14" max="14"/>
    <col width="8.630000000000001" customWidth="1" style="91" min="15" max="26"/>
  </cols>
  <sheetData>
    <row r="1" ht="30" customHeight="1" s="91">
      <c r="A1" s="4" t="inlineStr">
        <is>
          <t>Monthly Revenue, Gross Profit &amp; Cash Inputs</t>
        </is>
      </c>
    </row>
    <row r="2" ht="28.5" customHeight="1" s="91">
      <c r="A2" s="2" t="inlineStr">
        <is>
          <t>Enter yellow revenue, stream COGS, agreement movement, expenses, and cash-payment assumptions. Protected rows calculate collections, profit, and cash automatically.</t>
        </is>
      </c>
    </row>
    <row r="3">
      <c r="A3" s="14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9" t="n"/>
      <c r="N3" s="9" t="n"/>
    </row>
    <row r="4" ht="25.5" customHeight="1" s="91">
      <c r="A4" s="12" t="inlineStr">
        <is>
          <t>Category</t>
        </is>
      </c>
      <c r="B4" s="12" t="inlineStr">
        <is>
          <t>January</t>
        </is>
      </c>
      <c r="C4" s="12" t="inlineStr">
        <is>
          <t>February</t>
        </is>
      </c>
      <c r="D4" s="12" t="inlineStr">
        <is>
          <t>March</t>
        </is>
      </c>
      <c r="E4" s="12" t="inlineStr">
        <is>
          <t>April</t>
        </is>
      </c>
      <c r="F4" s="12" t="inlineStr">
        <is>
          <t>May</t>
        </is>
      </c>
      <c r="G4" s="12" t="inlineStr">
        <is>
          <t>June</t>
        </is>
      </c>
      <c r="H4" s="12" t="inlineStr">
        <is>
          <t>July</t>
        </is>
      </c>
      <c r="I4" s="12" t="inlineStr">
        <is>
          <t>August</t>
        </is>
      </c>
      <c r="J4" s="12" t="inlineStr">
        <is>
          <t>September</t>
        </is>
      </c>
      <c r="K4" s="12" t="inlineStr">
        <is>
          <t>October</t>
        </is>
      </c>
      <c r="L4" s="12" t="inlineStr">
        <is>
          <t>November</t>
        </is>
      </c>
      <c r="M4" s="12" t="inlineStr">
        <is>
          <t>December</t>
        </is>
      </c>
      <c r="N4" s="12" t="inlineStr">
        <is>
          <t>Annual Total</t>
        </is>
      </c>
    </row>
    <row r="5" ht="20.25" customHeight="1" s="91">
      <c r="A5" s="14" t="inlineStr">
        <is>
          <t>Monthly Multiplier</t>
        </is>
      </c>
      <c r="B5" s="17">
        <f>'Start Here'!D17</f>
        <v/>
      </c>
      <c r="C5" s="17">
        <f>'Start Here'!D18</f>
        <v/>
      </c>
      <c r="D5" s="17">
        <f>'Start Here'!D19</f>
        <v/>
      </c>
      <c r="E5" s="17">
        <f>'Start Here'!D20</f>
        <v/>
      </c>
      <c r="F5" s="17">
        <f>'Start Here'!D21</f>
        <v/>
      </c>
      <c r="G5" s="17">
        <f>'Start Here'!D22</f>
        <v/>
      </c>
      <c r="H5" s="17">
        <f>'Start Here'!D23</f>
        <v/>
      </c>
      <c r="I5" s="17">
        <f>'Start Here'!D24</f>
        <v/>
      </c>
      <c r="J5" s="17">
        <f>'Start Here'!D25</f>
        <v/>
      </c>
      <c r="K5" s="17">
        <f>'Start Here'!D26</f>
        <v/>
      </c>
      <c r="L5" s="17">
        <f>'Start Here'!D27</f>
        <v/>
      </c>
      <c r="M5" s="17">
        <f>'Start Here'!D28</f>
        <v/>
      </c>
      <c r="N5" s="17">
        <f>SUM(B5:M5)</f>
        <v/>
      </c>
    </row>
    <row r="6" ht="20.25" customHeight="1" s="91">
      <c r="A6" s="14" t="inlineStr">
        <is>
          <t>Monthly Revenue Goal</t>
        </is>
      </c>
      <c r="B6" s="25">
        <f>'Start Here'!E17</f>
        <v/>
      </c>
      <c r="C6" s="25">
        <f>'Start Here'!E18</f>
        <v/>
      </c>
      <c r="D6" s="25">
        <f>'Start Here'!E19</f>
        <v/>
      </c>
      <c r="E6" s="25">
        <f>'Start Here'!E20</f>
        <v/>
      </c>
      <c r="F6" s="25">
        <f>'Start Here'!E21</f>
        <v/>
      </c>
      <c r="G6" s="25">
        <f>'Start Here'!E22</f>
        <v/>
      </c>
      <c r="H6" s="25">
        <f>'Start Here'!E23</f>
        <v/>
      </c>
      <c r="I6" s="25">
        <f>'Start Here'!E24</f>
        <v/>
      </c>
      <c r="J6" s="25">
        <f>'Start Here'!E25</f>
        <v/>
      </c>
      <c r="K6" s="25">
        <f>'Start Here'!E26</f>
        <v/>
      </c>
      <c r="L6" s="25">
        <f>'Start Here'!E27</f>
        <v/>
      </c>
      <c r="M6" s="25">
        <f>'Start Here'!E28</f>
        <v/>
      </c>
      <c r="N6" s="25">
        <f>SUM(B6:M6)</f>
        <v/>
      </c>
    </row>
    <row r="7" ht="20.25" customHeight="1" s="91">
      <c r="A7" s="14" t="inlineStr">
        <is>
          <t>Diagnostic and Service-Call Fees</t>
        </is>
      </c>
      <c r="B7" s="29" t="n">
        <v>0</v>
      </c>
      <c r="C7" s="29" t="n">
        <v>0</v>
      </c>
      <c r="D7" s="29" t="n">
        <v>0</v>
      </c>
      <c r="E7" s="29" t="n">
        <v>0</v>
      </c>
      <c r="F7" s="29" t="n">
        <v>0</v>
      </c>
      <c r="G7" s="29" t="n">
        <v>0</v>
      </c>
      <c r="H7" s="29" t="n">
        <v>0</v>
      </c>
      <c r="I7" s="29" t="n">
        <v>0</v>
      </c>
      <c r="J7" s="29" t="n">
        <v>0</v>
      </c>
      <c r="K7" s="29" t="n">
        <v>0</v>
      </c>
      <c r="L7" s="29" t="n">
        <v>0</v>
      </c>
      <c r="M7" s="29" t="n">
        <v>0</v>
      </c>
      <c r="N7" s="31">
        <f>SUM(B7:M7)</f>
        <v/>
      </c>
    </row>
    <row r="8" ht="20.25" customHeight="1" s="91">
      <c r="A8" s="14" t="inlineStr">
        <is>
          <t>Repair Revenue</t>
        </is>
      </c>
      <c r="B8" s="29" t="n">
        <v>0</v>
      </c>
      <c r="C8" s="29" t="n">
        <v>0</v>
      </c>
      <c r="D8" s="29" t="n">
        <v>0</v>
      </c>
      <c r="E8" s="29" t="n">
        <v>0</v>
      </c>
      <c r="F8" s="29" t="n">
        <v>0</v>
      </c>
      <c r="G8" s="29" t="n">
        <v>0</v>
      </c>
      <c r="H8" s="29" t="n">
        <v>0</v>
      </c>
      <c r="I8" s="29" t="n">
        <v>0</v>
      </c>
      <c r="J8" s="29" t="n">
        <v>0</v>
      </c>
      <c r="K8" s="29" t="n">
        <v>0</v>
      </c>
      <c r="L8" s="29" t="n">
        <v>0</v>
      </c>
      <c r="M8" s="29" t="n">
        <v>0</v>
      </c>
      <c r="N8" s="31">
        <f>SUM(B8:M8)</f>
        <v/>
      </c>
    </row>
    <row r="9" ht="20.25" customHeight="1" s="91">
      <c r="A9" s="14" t="inlineStr">
        <is>
          <t>One-Time Tune-Up and Maintenance Revenue</t>
        </is>
      </c>
      <c r="B9" s="29" t="n">
        <v>0</v>
      </c>
      <c r="C9" s="29" t="n">
        <v>0</v>
      </c>
      <c r="D9" s="29" t="n">
        <v>0</v>
      </c>
      <c r="E9" s="29" t="n">
        <v>0</v>
      </c>
      <c r="F9" s="29" t="n">
        <v>0</v>
      </c>
      <c r="G9" s="29" t="n">
        <v>0</v>
      </c>
      <c r="H9" s="29" t="n">
        <v>0</v>
      </c>
      <c r="I9" s="29" t="n">
        <v>0</v>
      </c>
      <c r="J9" s="29" t="n">
        <v>0</v>
      </c>
      <c r="K9" s="29" t="n">
        <v>0</v>
      </c>
      <c r="L9" s="29" t="n">
        <v>0</v>
      </c>
      <c r="M9" s="29" t="n">
        <v>0</v>
      </c>
      <c r="N9" s="31">
        <f>SUM(B9:M9)</f>
        <v/>
      </c>
    </row>
    <row r="10" ht="20.25" customHeight="1" s="91">
      <c r="A10" s="14" t="inlineStr">
        <is>
          <t>Maintenance Agreement Revenue</t>
        </is>
      </c>
      <c r="B10" s="32">
        <f>B23*'Start Here'!$C$12</f>
        <v/>
      </c>
      <c r="C10" s="32">
        <f>C23*'Start Here'!$C$12</f>
        <v/>
      </c>
      <c r="D10" s="32">
        <f>D23*'Start Here'!$C$12</f>
        <v/>
      </c>
      <c r="E10" s="32">
        <f>E23*'Start Here'!$C$12</f>
        <v/>
      </c>
      <c r="F10" s="32">
        <f>F23*'Start Here'!$C$12</f>
        <v/>
      </c>
      <c r="G10" s="32">
        <f>G23*'Start Here'!$C$12</f>
        <v/>
      </c>
      <c r="H10" s="32">
        <f>H23*'Start Here'!$C$12</f>
        <v/>
      </c>
      <c r="I10" s="32">
        <f>I23*'Start Here'!$C$12</f>
        <v/>
      </c>
      <c r="J10" s="32">
        <f>J23*'Start Here'!$C$12</f>
        <v/>
      </c>
      <c r="K10" s="32">
        <f>K23*'Start Here'!$C$12</f>
        <v/>
      </c>
      <c r="L10" s="32">
        <f>L23*'Start Here'!$C$12</f>
        <v/>
      </c>
      <c r="M10" s="32">
        <f>M23*'Start Here'!$C$12</f>
        <v/>
      </c>
      <c r="N10" s="31">
        <f>SUM(B10:M10)</f>
        <v/>
      </c>
    </row>
    <row r="11" ht="20.25" customHeight="1" s="91">
      <c r="A11" s="14" t="inlineStr">
        <is>
          <t>System Replacement and Installation Revenue</t>
        </is>
      </c>
      <c r="B11" s="29" t="n">
        <v>0</v>
      </c>
      <c r="C11" s="29" t="n">
        <v>0</v>
      </c>
      <c r="D11" s="29" t="n">
        <v>0</v>
      </c>
      <c r="E11" s="29" t="n">
        <v>0</v>
      </c>
      <c r="F11" s="29" t="n">
        <v>0</v>
      </c>
      <c r="G11" s="29" t="n">
        <v>0</v>
      </c>
      <c r="H11" s="29" t="n">
        <v>0</v>
      </c>
      <c r="I11" s="29" t="n">
        <v>0</v>
      </c>
      <c r="J11" s="29" t="n">
        <v>0</v>
      </c>
      <c r="K11" s="29" t="n">
        <v>0</v>
      </c>
      <c r="L11" s="29" t="n">
        <v>0</v>
      </c>
      <c r="M11" s="29" t="n">
        <v>0</v>
      </c>
      <c r="N11" s="31">
        <f>SUM(B11:M11)</f>
        <v/>
      </c>
    </row>
    <row r="12" ht="20.25" customHeight="1" s="91">
      <c r="A12" s="14" t="inlineStr">
        <is>
          <t>Indoor-Air-Quality and Humidity Revenue</t>
        </is>
      </c>
      <c r="B12" s="29" t="n">
        <v>0</v>
      </c>
      <c r="C12" s="29" t="n">
        <v>0</v>
      </c>
      <c r="D12" s="29" t="n">
        <v>0</v>
      </c>
      <c r="E12" s="29" t="n">
        <v>0</v>
      </c>
      <c r="F12" s="29" t="n">
        <v>0</v>
      </c>
      <c r="G12" s="29" t="n">
        <v>0</v>
      </c>
      <c r="H12" s="29" t="n">
        <v>0</v>
      </c>
      <c r="I12" s="29" t="n">
        <v>0</v>
      </c>
      <c r="J12" s="29" t="n">
        <v>0</v>
      </c>
      <c r="K12" s="29" t="n">
        <v>0</v>
      </c>
      <c r="L12" s="29" t="n">
        <v>0</v>
      </c>
      <c r="M12" s="29" t="n">
        <v>0</v>
      </c>
      <c r="N12" s="31">
        <f>SUM(B12:M12)</f>
        <v/>
      </c>
    </row>
    <row r="13" ht="20.25" customHeight="1" s="91">
      <c r="A13" s="14" t="inlineStr">
        <is>
          <t>Ductwork and Airflow Revenue</t>
        </is>
      </c>
      <c r="B13" s="29" t="n">
        <v>0</v>
      </c>
      <c r="C13" s="29" t="n">
        <v>0</v>
      </c>
      <c r="D13" s="29" t="n">
        <v>0</v>
      </c>
      <c r="E13" s="29" t="n">
        <v>0</v>
      </c>
      <c r="F13" s="29" t="n">
        <v>0</v>
      </c>
      <c r="G13" s="29" t="n">
        <v>0</v>
      </c>
      <c r="H13" s="29" t="n">
        <v>0</v>
      </c>
      <c r="I13" s="29" t="n">
        <v>0</v>
      </c>
      <c r="J13" s="29" t="n">
        <v>0</v>
      </c>
      <c r="K13" s="29" t="n">
        <v>0</v>
      </c>
      <c r="L13" s="29" t="n">
        <v>0</v>
      </c>
      <c r="M13" s="29" t="n">
        <v>0</v>
      </c>
      <c r="N13" s="31">
        <f>SUM(B13:M13)</f>
        <v/>
      </c>
    </row>
    <row r="14" ht="20.25" customHeight="1" s="91">
      <c r="A14" s="14" t="inlineStr">
        <is>
          <t>Thermostats, Zoning, and Controls Revenue</t>
        </is>
      </c>
      <c r="B14" s="29" t="n">
        <v>0</v>
      </c>
      <c r="C14" s="29" t="n">
        <v>0</v>
      </c>
      <c r="D14" s="29" t="n">
        <v>0</v>
      </c>
      <c r="E14" s="29" t="n">
        <v>0</v>
      </c>
      <c r="F14" s="29" t="n">
        <v>0</v>
      </c>
      <c r="G14" s="29" t="n">
        <v>0</v>
      </c>
      <c r="H14" s="29" t="n">
        <v>0</v>
      </c>
      <c r="I14" s="29" t="n">
        <v>0</v>
      </c>
      <c r="J14" s="29" t="n">
        <v>0</v>
      </c>
      <c r="K14" s="29" t="n">
        <v>0</v>
      </c>
      <c r="L14" s="29" t="n">
        <v>0</v>
      </c>
      <c r="M14" s="29" t="n">
        <v>0</v>
      </c>
      <c r="N14" s="31">
        <f>SUM(B14:M14)</f>
        <v/>
      </c>
    </row>
    <row r="15" ht="20.25" customHeight="1" s="91">
      <c r="A15" s="14" t="inlineStr">
        <is>
          <t>Other Residential HVAC Revenue</t>
        </is>
      </c>
      <c r="B15" s="29" t="n">
        <v>0</v>
      </c>
      <c r="C15" s="29" t="n">
        <v>0</v>
      </c>
      <c r="D15" s="29" t="n">
        <v>0</v>
      </c>
      <c r="E15" s="29" t="n">
        <v>0</v>
      </c>
      <c r="F15" s="29" t="n">
        <v>0</v>
      </c>
      <c r="G15" s="29" t="n">
        <v>0</v>
      </c>
      <c r="H15" s="29" t="n">
        <v>0</v>
      </c>
      <c r="I15" s="29" t="n">
        <v>0</v>
      </c>
      <c r="J15" s="29" t="n">
        <v>0</v>
      </c>
      <c r="K15" s="29" t="n">
        <v>0</v>
      </c>
      <c r="L15" s="29" t="n">
        <v>0</v>
      </c>
      <c r="M15" s="29" t="n">
        <v>0</v>
      </c>
      <c r="N15" s="31">
        <f>SUM(B15:M15)</f>
        <v/>
      </c>
    </row>
    <row r="16" ht="20.25" customHeight="1" s="91">
      <c r="A16" s="37" t="inlineStr">
        <is>
          <t>Total Revenue Billed</t>
        </is>
      </c>
      <c r="B16" s="39">
        <f>SUM(B7:B15)</f>
        <v/>
      </c>
      <c r="C16" s="39">
        <f>SUM(C7:C15)</f>
        <v/>
      </c>
      <c r="D16" s="39">
        <f>SUM(D7:D15)</f>
        <v/>
      </c>
      <c r="E16" s="39">
        <f>SUM(E7:E15)</f>
        <v/>
      </c>
      <c r="F16" s="39">
        <f>SUM(F7:F15)</f>
        <v/>
      </c>
      <c r="G16" s="39">
        <f>SUM(G7:G15)</f>
        <v/>
      </c>
      <c r="H16" s="39">
        <f>SUM(H7:H15)</f>
        <v/>
      </c>
      <c r="I16" s="39">
        <f>SUM(I7:I15)</f>
        <v/>
      </c>
      <c r="J16" s="39">
        <f>SUM(J7:J15)</f>
        <v/>
      </c>
      <c r="K16" s="39">
        <f>SUM(K7:K15)</f>
        <v/>
      </c>
      <c r="L16" s="39">
        <f>SUM(L7:L15)</f>
        <v/>
      </c>
      <c r="M16" s="39">
        <f>SUM(M7:M15)</f>
        <v/>
      </c>
      <c r="N16" s="39">
        <f>SUM(B16:M16)</f>
        <v/>
      </c>
    </row>
    <row r="17" ht="20.25" customHeight="1" s="91">
      <c r="A17" s="42" t="inlineStr">
        <is>
          <t>Difference vs. Monthly Goal</t>
        </is>
      </c>
      <c r="B17" s="43">
        <f>B16-B6</f>
        <v/>
      </c>
      <c r="C17" s="43">
        <f>C16-C6</f>
        <v/>
      </c>
      <c r="D17" s="43">
        <f>D16-D6</f>
        <v/>
      </c>
      <c r="E17" s="43">
        <f>E16-E6</f>
        <v/>
      </c>
      <c r="F17" s="43">
        <f>F16-F6</f>
        <v/>
      </c>
      <c r="G17" s="43">
        <f>G16-G6</f>
        <v/>
      </c>
      <c r="H17" s="43">
        <f>H16-H6</f>
        <v/>
      </c>
      <c r="I17" s="43">
        <f>I16-I6</f>
        <v/>
      </c>
      <c r="J17" s="43">
        <f>J16-J6</f>
        <v/>
      </c>
      <c r="K17" s="43">
        <f>K16-K6</f>
        <v/>
      </c>
      <c r="L17" s="43">
        <f>L16-L6</f>
        <v/>
      </c>
      <c r="M17" s="43">
        <f>M16-M6</f>
        <v/>
      </c>
      <c r="N17" s="31">
        <f>N16-N6</f>
        <v/>
      </c>
    </row>
    <row r="18" ht="20.25" customHeight="1" s="91">
      <c r="A18" s="14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44" t="n"/>
    </row>
    <row r="19" ht="22.5" customHeight="1" s="91">
      <c r="A19" s="45" t="inlineStr">
        <is>
          <t>Maintenance Agreement Growth &amp; Revenue Floor</t>
        </is>
      </c>
      <c r="B19" s="93" t="n"/>
      <c r="C19" s="93" t="n"/>
      <c r="D19" s="93" t="n"/>
      <c r="E19" s="93" t="n"/>
      <c r="F19" s="93" t="n"/>
      <c r="G19" s="93" t="n"/>
      <c r="H19" s="93" t="n"/>
      <c r="I19" s="93" t="n"/>
      <c r="J19" s="93" t="n"/>
      <c r="K19" s="93" t="n"/>
      <c r="L19" s="93" t="n"/>
      <c r="M19" s="93" t="n"/>
      <c r="N19" s="93" t="n"/>
    </row>
    <row r="20" ht="20.25" customHeight="1" s="91">
      <c r="A20" s="14" t="inlineStr">
        <is>
          <t>Beginning Active Agreements</t>
        </is>
      </c>
      <c r="B20" s="46">
        <f>'Start Here'!$C$11</f>
        <v/>
      </c>
      <c r="C20" s="46">
        <f>B23</f>
        <v/>
      </c>
      <c r="D20" s="46">
        <f>C23</f>
        <v/>
      </c>
      <c r="E20" s="46">
        <f>D23</f>
        <v/>
      </c>
      <c r="F20" s="46">
        <f>E23</f>
        <v/>
      </c>
      <c r="G20" s="46">
        <f>F23</f>
        <v/>
      </c>
      <c r="H20" s="46">
        <f>G23</f>
        <v/>
      </c>
      <c r="I20" s="46">
        <f>H23</f>
        <v/>
      </c>
      <c r="J20" s="46">
        <f>I23</f>
        <v/>
      </c>
      <c r="K20" s="46">
        <f>J23</f>
        <v/>
      </c>
      <c r="L20" s="46">
        <f>K23</f>
        <v/>
      </c>
      <c r="M20" s="46">
        <f>L23</f>
        <v/>
      </c>
      <c r="N20" s="47">
        <f>B20</f>
        <v/>
      </c>
    </row>
    <row r="21" ht="20.25" customHeight="1" s="91">
      <c r="A21" s="14" t="inlineStr">
        <is>
          <t>New Agreements Sold</t>
        </is>
      </c>
      <c r="B21" s="48" t="n">
        <v>0</v>
      </c>
      <c r="C21" s="48" t="n">
        <v>0</v>
      </c>
      <c r="D21" s="48" t="n">
        <v>0</v>
      </c>
      <c r="E21" s="48" t="n">
        <v>0</v>
      </c>
      <c r="F21" s="48" t="n">
        <v>0</v>
      </c>
      <c r="G21" s="48" t="n">
        <v>0</v>
      </c>
      <c r="H21" s="48" t="n">
        <v>0</v>
      </c>
      <c r="I21" s="48" t="n">
        <v>0</v>
      </c>
      <c r="J21" s="48" t="n">
        <v>0</v>
      </c>
      <c r="K21" s="48" t="n">
        <v>0</v>
      </c>
      <c r="L21" s="48" t="n">
        <v>0</v>
      </c>
      <c r="M21" s="48" t="n">
        <v>0</v>
      </c>
      <c r="N21" s="47">
        <f>SUM(B21:M21)</f>
        <v/>
      </c>
    </row>
    <row r="22" ht="20.25" customHeight="1" s="91">
      <c r="A22" s="14" t="inlineStr">
        <is>
          <t>Agreements Canceled</t>
        </is>
      </c>
      <c r="B22" s="48" t="n">
        <v>0</v>
      </c>
      <c r="C22" s="48" t="n">
        <v>0</v>
      </c>
      <c r="D22" s="48" t="n">
        <v>0</v>
      </c>
      <c r="E22" s="48" t="n">
        <v>0</v>
      </c>
      <c r="F22" s="48" t="n">
        <v>0</v>
      </c>
      <c r="G22" s="48" t="n">
        <v>0</v>
      </c>
      <c r="H22" s="48" t="n">
        <v>0</v>
      </c>
      <c r="I22" s="48" t="n">
        <v>0</v>
      </c>
      <c r="J22" s="48" t="n">
        <v>0</v>
      </c>
      <c r="K22" s="48" t="n">
        <v>0</v>
      </c>
      <c r="L22" s="48" t="n">
        <v>0</v>
      </c>
      <c r="M22" s="48" t="n">
        <v>0</v>
      </c>
      <c r="N22" s="47">
        <f>SUM(B22:M22)</f>
        <v/>
      </c>
    </row>
    <row r="23" ht="20.25" customHeight="1" s="91">
      <c r="A23" s="49" t="inlineStr">
        <is>
          <t>Ending Active Agreements</t>
        </is>
      </c>
      <c r="B23" s="50">
        <f>MAX(0,B20+B21-B22)</f>
        <v/>
      </c>
      <c r="C23" s="50">
        <f>MAX(0,C20+C21-C22)</f>
        <v/>
      </c>
      <c r="D23" s="50">
        <f>MAX(0,D20+D21-D22)</f>
        <v/>
      </c>
      <c r="E23" s="50">
        <f>MAX(0,E20+E21-E22)</f>
        <v/>
      </c>
      <c r="F23" s="50">
        <f>MAX(0,F20+F21-F22)</f>
        <v/>
      </c>
      <c r="G23" s="50">
        <f>MAX(0,G20+G21-G22)</f>
        <v/>
      </c>
      <c r="H23" s="50">
        <f>MAX(0,H20+H21-H22)</f>
        <v/>
      </c>
      <c r="I23" s="50">
        <f>MAX(0,I20+I21-I22)</f>
        <v/>
      </c>
      <c r="J23" s="50">
        <f>MAX(0,J20+J21-J22)</f>
        <v/>
      </c>
      <c r="K23" s="50">
        <f>MAX(0,K20+K21-K22)</f>
        <v/>
      </c>
      <c r="L23" s="50">
        <f>MAX(0,L20+L21-L22)</f>
        <v/>
      </c>
      <c r="M23" s="50">
        <f>MAX(0,M20+M21-M22)</f>
        <v/>
      </c>
      <c r="N23" s="47">
        <f>M23</f>
        <v/>
      </c>
    </row>
    <row r="24" ht="20.25" customHeight="1" s="91">
      <c r="A24" s="49" t="inlineStr">
        <is>
          <t>Maintenance Agreement Revenue</t>
        </is>
      </c>
      <c r="B24" s="30">
        <f>B10</f>
        <v/>
      </c>
      <c r="C24" s="30">
        <f>C10</f>
        <v/>
      </c>
      <c r="D24" s="30">
        <f>D10</f>
        <v/>
      </c>
      <c r="E24" s="30">
        <f>E10</f>
        <v/>
      </c>
      <c r="F24" s="30">
        <f>F10</f>
        <v/>
      </c>
      <c r="G24" s="30">
        <f>G10</f>
        <v/>
      </c>
      <c r="H24" s="30">
        <f>H10</f>
        <v/>
      </c>
      <c r="I24" s="30">
        <f>I10</f>
        <v/>
      </c>
      <c r="J24" s="30">
        <f>J10</f>
        <v/>
      </c>
      <c r="K24" s="30">
        <f>K10</f>
        <v/>
      </c>
      <c r="L24" s="30">
        <f>L10</f>
        <v/>
      </c>
      <c r="M24" s="30">
        <f>M10</f>
        <v/>
      </c>
      <c r="N24" s="31">
        <f>N10</f>
        <v/>
      </c>
    </row>
    <row r="25" ht="20.25" customHeight="1" s="91">
      <c r="A25" s="49" t="inlineStr">
        <is>
          <t>Maintenance Revenue % of Total</t>
        </is>
      </c>
      <c r="B25" s="51">
        <f>IF(B16=0,0,B24/B16)</f>
        <v/>
      </c>
      <c r="C25" s="51">
        <f>IF(C16=0,0,C24/C16)</f>
        <v/>
      </c>
      <c r="D25" s="51">
        <f>IF(D16=0,0,D24/D16)</f>
        <v/>
      </c>
      <c r="E25" s="51">
        <f>IF(E16=0,0,E24/E16)</f>
        <v/>
      </c>
      <c r="F25" s="51">
        <f>IF(F16=0,0,F24/F16)</f>
        <v/>
      </c>
      <c r="G25" s="51">
        <f>IF(G16=0,0,G24/G16)</f>
        <v/>
      </c>
      <c r="H25" s="51">
        <f>IF(H16=0,0,H24/H16)</f>
        <v/>
      </c>
      <c r="I25" s="51">
        <f>IF(I16=0,0,I24/I16)</f>
        <v/>
      </c>
      <c r="J25" s="51">
        <f>IF(J16=0,0,J24/J16)</f>
        <v/>
      </c>
      <c r="K25" s="51">
        <f>IF(K16=0,0,K24/K16)</f>
        <v/>
      </c>
      <c r="L25" s="51">
        <f>IF(L16=0,0,L24/L16)</f>
        <v/>
      </c>
      <c r="M25" s="51">
        <f>IF(M16=0,0,M24/M16)</f>
        <v/>
      </c>
      <c r="N25" s="52">
        <f>IF(N16=0,0,N24/N16)</f>
        <v/>
      </c>
    </row>
    <row r="26" ht="20.25" customHeight="1" s="91">
      <c r="A26" s="55" t="inlineStr">
        <is>
          <t>Maintenance Revenue Target Status</t>
        </is>
      </c>
      <c r="B26" s="55">
        <f>IF(B16=0,"NO REVENUE",IF(B25&lt;'Start Here'!$H$11,"BELOW TARGET",IF(B25&lt;='Start Here'!$H$12,"ON TARGET","ABOVE TARGET")))</f>
        <v/>
      </c>
      <c r="C26" s="55">
        <f>IF(C16=0,"NO REVENUE",IF(C25&lt;'Start Here'!$H$11,"BELOW TARGET",IF(C25&lt;='Start Here'!$H$12,"ON TARGET","ABOVE TARGET")))</f>
        <v/>
      </c>
      <c r="D26" s="55">
        <f>IF(D16=0,"NO REVENUE",IF(D25&lt;'Start Here'!$H$11,"BELOW TARGET",IF(D25&lt;='Start Here'!$H$12,"ON TARGET","ABOVE TARGET")))</f>
        <v/>
      </c>
      <c r="E26" s="55">
        <f>IF(E16=0,"NO REVENUE",IF(E25&lt;'Start Here'!$H$11,"BELOW TARGET",IF(E25&lt;='Start Here'!$H$12,"ON TARGET","ABOVE TARGET")))</f>
        <v/>
      </c>
      <c r="F26" s="55">
        <f>IF(F16=0,"NO REVENUE",IF(F25&lt;'Start Here'!$H$11,"BELOW TARGET",IF(F25&lt;='Start Here'!$H$12,"ON TARGET","ABOVE TARGET")))</f>
        <v/>
      </c>
      <c r="G26" s="55">
        <f>IF(G16=0,"NO REVENUE",IF(G25&lt;'Start Here'!$H$11,"BELOW TARGET",IF(G25&lt;='Start Here'!$H$12,"ON TARGET","ABOVE TARGET")))</f>
        <v/>
      </c>
      <c r="H26" s="55">
        <f>IF(H16=0,"NO REVENUE",IF(H25&lt;'Start Here'!$H$11,"BELOW TARGET",IF(H25&lt;='Start Here'!$H$12,"ON TARGET","ABOVE TARGET")))</f>
        <v/>
      </c>
      <c r="I26" s="55">
        <f>IF(I16=0,"NO REVENUE",IF(I25&lt;'Start Here'!$H$11,"BELOW TARGET",IF(I25&lt;='Start Here'!$H$12,"ON TARGET","ABOVE TARGET")))</f>
        <v/>
      </c>
      <c r="J26" s="55">
        <f>IF(J16=0,"NO REVENUE",IF(J25&lt;'Start Here'!$H$11,"BELOW TARGET",IF(J25&lt;='Start Here'!$H$12,"ON TARGET","ABOVE TARGET")))</f>
        <v/>
      </c>
      <c r="K26" s="55">
        <f>IF(K16=0,"NO REVENUE",IF(K25&lt;'Start Here'!$H$11,"BELOW TARGET",IF(K25&lt;='Start Here'!$H$12,"ON TARGET","ABOVE TARGET")))</f>
        <v/>
      </c>
      <c r="L26" s="55">
        <f>IF(L16=0,"NO REVENUE",IF(L25&lt;'Start Here'!$H$11,"BELOW TARGET",IF(L25&lt;='Start Here'!$H$12,"ON TARGET","ABOVE TARGET")))</f>
        <v/>
      </c>
      <c r="M26" s="55">
        <f>IF(M16=0,"NO REVENUE",IF(M25&lt;'Start Here'!$H$11,"BELOW TARGET",IF(M25&lt;='Start Here'!$H$12,"ON TARGET","ABOVE TARGET")))</f>
        <v/>
      </c>
      <c r="N26" s="68">
        <f>IF(N16=0,"NO REVENUE",IF(N25&lt;'Start Here'!$H$11,"BELOW TARGET",IF(N25&lt;='Start Here'!$H$12,"ON TARGET","ABOVE TARGET")))</f>
        <v/>
      </c>
    </row>
    <row r="27" ht="20.25" customHeight="1" s="91">
      <c r="A27" s="49" t="inlineStr">
        <is>
          <t>Shortfall to Break Even (Operating Loss)</t>
        </is>
      </c>
      <c r="B27" s="30">
        <f>MAX(0,-B75)</f>
        <v/>
      </c>
      <c r="C27" s="30">
        <f>MAX(0,-C75)</f>
        <v/>
      </c>
      <c r="D27" s="30">
        <f>MAX(0,-D75)</f>
        <v/>
      </c>
      <c r="E27" s="30">
        <f>MAX(0,-E75)</f>
        <v/>
      </c>
      <c r="F27" s="30">
        <f>MAX(0,-F75)</f>
        <v/>
      </c>
      <c r="G27" s="30">
        <f>MAX(0,-G75)</f>
        <v/>
      </c>
      <c r="H27" s="30">
        <f>MAX(0,-H75)</f>
        <v/>
      </c>
      <c r="I27" s="30">
        <f>MAX(0,-I75)</f>
        <v/>
      </c>
      <c r="J27" s="30">
        <f>MAX(0,-J75)</f>
        <v/>
      </c>
      <c r="K27" s="30">
        <f>MAX(0,-K75)</f>
        <v/>
      </c>
      <c r="L27" s="30">
        <f>MAX(0,-L75)</f>
        <v/>
      </c>
      <c r="M27" s="30">
        <f>MAX(0,-M75)</f>
        <v/>
      </c>
      <c r="N27" s="31">
        <f>SUM(B27:M27)</f>
        <v/>
      </c>
    </row>
    <row r="28" ht="20.25" customHeight="1" s="91">
      <c r="A28" s="49" t="inlineStr">
        <is>
          <t>Profit per Agreement per Month</t>
        </is>
      </c>
      <c r="B28" s="114">
        <f>'Start Here'!$C$12-'Start Here'!$C$14/12+'Start Here'!$H$14/12</f>
        <v/>
      </c>
      <c r="C28" s="114">
        <f>'Start Here'!$C$12-'Start Here'!$C$14/12+'Start Here'!$H$14/12</f>
        <v/>
      </c>
      <c r="D28" s="114">
        <f>'Start Here'!$C$12-'Start Here'!$C$14/12+'Start Here'!$H$14/12</f>
        <v/>
      </c>
      <c r="E28" s="114">
        <f>'Start Here'!$C$12-'Start Here'!$C$14/12+'Start Here'!$H$14/12</f>
        <v/>
      </c>
      <c r="F28" s="114">
        <f>'Start Here'!$C$12-'Start Here'!$C$14/12+'Start Here'!$H$14/12</f>
        <v/>
      </c>
      <c r="G28" s="114">
        <f>'Start Here'!$C$12-'Start Here'!$C$14/12+'Start Here'!$H$14/12</f>
        <v/>
      </c>
      <c r="H28" s="114">
        <f>'Start Here'!$C$12-'Start Here'!$C$14/12+'Start Here'!$H$14/12</f>
        <v/>
      </c>
      <c r="I28" s="114">
        <f>'Start Here'!$C$12-'Start Here'!$C$14/12+'Start Here'!$H$14/12</f>
        <v/>
      </c>
      <c r="J28" s="114">
        <f>'Start Here'!$C$12-'Start Here'!$C$14/12+'Start Here'!$H$14/12</f>
        <v/>
      </c>
      <c r="K28" s="114">
        <f>'Start Here'!$C$12-'Start Here'!$C$14/12+'Start Here'!$H$14/12</f>
        <v/>
      </c>
      <c r="L28" s="114">
        <f>'Start Here'!$C$12-'Start Here'!$C$14/12+'Start Here'!$H$14/12</f>
        <v/>
      </c>
      <c r="M28" s="114">
        <f>'Start Here'!$C$12-'Start Here'!$C$14/12+'Start Here'!$H$14/12</f>
        <v/>
      </c>
      <c r="N28" s="115">
        <f>AVERAGE(B28:M28)</f>
        <v/>
      </c>
    </row>
    <row r="29" ht="20.25" customHeight="1" s="91">
      <c r="A29" s="49" t="inlineStr">
        <is>
          <t>Additional Agreements Needed to Break Even</t>
        </is>
      </c>
      <c r="B29" s="50">
        <f>IF(B28&lt;=0,0,ROUNDUP(B27/B28,0))</f>
        <v/>
      </c>
      <c r="C29" s="50">
        <f>IF(C28&lt;=0,0,ROUNDUP(C27/C28,0))</f>
        <v/>
      </c>
      <c r="D29" s="50">
        <f>IF(D28&lt;=0,0,ROUNDUP(D27/D28,0))</f>
        <v/>
      </c>
      <c r="E29" s="50">
        <f>IF(E28&lt;=0,0,ROUNDUP(E27/E28,0))</f>
        <v/>
      </c>
      <c r="F29" s="50">
        <f>IF(F28&lt;=0,0,ROUNDUP(F27/F28,0))</f>
        <v/>
      </c>
      <c r="G29" s="50">
        <f>IF(G28&lt;=0,0,ROUNDUP(G27/G28,0))</f>
        <v/>
      </c>
      <c r="H29" s="50">
        <f>IF(H28&lt;=0,0,ROUNDUP(H27/H28,0))</f>
        <v/>
      </c>
      <c r="I29" s="50">
        <f>IF(I28&lt;=0,0,ROUNDUP(I27/I28,0))</f>
        <v/>
      </c>
      <c r="J29" s="50">
        <f>IF(J28&lt;=0,0,ROUNDUP(J27/J28,0))</f>
        <v/>
      </c>
      <c r="K29" s="50">
        <f>IF(K28&lt;=0,0,ROUNDUP(K27/K28,0))</f>
        <v/>
      </c>
      <c r="L29" s="50">
        <f>IF(L28&lt;=0,0,ROUNDUP(L27/L28,0))</f>
        <v/>
      </c>
      <c r="M29" s="50">
        <f>IF(M28&lt;=0,0,ROUNDUP(M27/M28,0))</f>
        <v/>
      </c>
      <c r="N29" s="47">
        <f>MAX(B29:M29)</f>
        <v/>
      </c>
    </row>
    <row r="30" ht="20.25" customHeight="1" s="91">
      <c r="A30" s="49" t="inlineStr">
        <is>
          <t>Target Agreement Count to Break Even</t>
        </is>
      </c>
      <c r="B30" s="50">
        <f>B23+B29</f>
        <v/>
      </c>
      <c r="C30" s="50">
        <f>C23+C29</f>
        <v/>
      </c>
      <c r="D30" s="50">
        <f>D23+D29</f>
        <v/>
      </c>
      <c r="E30" s="50">
        <f>E23+E29</f>
        <v/>
      </c>
      <c r="F30" s="50">
        <f>F23+F29</f>
        <v/>
      </c>
      <c r="G30" s="50">
        <f>G23+G29</f>
        <v/>
      </c>
      <c r="H30" s="50">
        <f>H23+H29</f>
        <v/>
      </c>
      <c r="I30" s="50">
        <f>I23+I29</f>
        <v/>
      </c>
      <c r="J30" s="50">
        <f>J23+J29</f>
        <v/>
      </c>
      <c r="K30" s="50">
        <f>K23+K29</f>
        <v/>
      </c>
      <c r="L30" s="50">
        <f>L23+L29</f>
        <v/>
      </c>
      <c r="M30" s="50">
        <f>M23+M29</f>
        <v/>
      </c>
      <c r="N30" s="47">
        <f>M23+N29</f>
        <v/>
      </c>
    </row>
    <row r="31" ht="20.25" customHeight="1" s="91">
      <c r="A31" s="14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44" t="n"/>
    </row>
    <row r="32" ht="22.5" customHeight="1" s="91">
      <c r="A32" s="45" t="inlineStr">
        <is>
          <t>COGS by Revenue Stream: Dollar Inputs (agreement COGS follows your agreement count)</t>
        </is>
      </c>
      <c r="B32" s="93" t="n"/>
      <c r="C32" s="93" t="n"/>
      <c r="D32" s="93" t="n"/>
      <c r="E32" s="93" t="n"/>
      <c r="F32" s="93" t="n"/>
      <c r="G32" s="93" t="n"/>
      <c r="H32" s="93" t="n"/>
      <c r="I32" s="93" t="n"/>
      <c r="J32" s="93" t="n"/>
      <c r="K32" s="93" t="n"/>
      <c r="L32" s="93" t="n"/>
      <c r="M32" s="93" t="n"/>
      <c r="N32" s="93" t="n"/>
    </row>
    <row r="33" ht="20.25" customHeight="1" s="91">
      <c r="A33" s="14" t="inlineStr">
        <is>
          <t>Diagnostic and Service-Call Fees COGS</t>
        </is>
      </c>
      <c r="B33" s="29" t="n">
        <v>0</v>
      </c>
      <c r="C33" s="29" t="n">
        <v>0</v>
      </c>
      <c r="D33" s="29" t="n">
        <v>0</v>
      </c>
      <c r="E33" s="29" t="n">
        <v>0</v>
      </c>
      <c r="F33" s="29" t="n">
        <v>0</v>
      </c>
      <c r="G33" s="29" t="n">
        <v>0</v>
      </c>
      <c r="H33" s="29" t="n">
        <v>0</v>
      </c>
      <c r="I33" s="29" t="n">
        <v>0</v>
      </c>
      <c r="J33" s="29" t="n">
        <v>0</v>
      </c>
      <c r="K33" s="29" t="n">
        <v>0</v>
      </c>
      <c r="L33" s="29" t="n">
        <v>0</v>
      </c>
      <c r="M33" s="29" t="n">
        <v>0</v>
      </c>
      <c r="N33" s="31">
        <f>SUM(B33:M33)</f>
        <v/>
      </c>
    </row>
    <row r="34" ht="20.25" customHeight="1" s="91">
      <c r="A34" s="14" t="inlineStr">
        <is>
          <t>Repair COGS</t>
        </is>
      </c>
      <c r="B34" s="29" t="n">
        <v>0</v>
      </c>
      <c r="C34" s="29" t="n">
        <v>0</v>
      </c>
      <c r="D34" s="29" t="n">
        <v>0</v>
      </c>
      <c r="E34" s="29" t="n">
        <v>0</v>
      </c>
      <c r="F34" s="29" t="n">
        <v>0</v>
      </c>
      <c r="G34" s="29" t="n">
        <v>0</v>
      </c>
      <c r="H34" s="29" t="n">
        <v>0</v>
      </c>
      <c r="I34" s="29" t="n">
        <v>0</v>
      </c>
      <c r="J34" s="29" t="n">
        <v>0</v>
      </c>
      <c r="K34" s="29" t="n">
        <v>0</v>
      </c>
      <c r="L34" s="29" t="n">
        <v>0</v>
      </c>
      <c r="M34" s="29" t="n">
        <v>0</v>
      </c>
      <c r="N34" s="31">
        <f>SUM(B34:M34)</f>
        <v/>
      </c>
    </row>
    <row r="35" ht="20.25" customHeight="1" s="91">
      <c r="A35" s="14" t="inlineStr">
        <is>
          <t>One-Time Tune-Up and Maintenance COGS</t>
        </is>
      </c>
      <c r="B35" s="29" t="n">
        <v>0</v>
      </c>
      <c r="C35" s="29" t="n">
        <v>0</v>
      </c>
      <c r="D35" s="29" t="n">
        <v>0</v>
      </c>
      <c r="E35" s="29" t="n">
        <v>0</v>
      </c>
      <c r="F35" s="29" t="n">
        <v>0</v>
      </c>
      <c r="G35" s="29" t="n">
        <v>0</v>
      </c>
      <c r="H35" s="29" t="n">
        <v>0</v>
      </c>
      <c r="I35" s="29" t="n">
        <v>0</v>
      </c>
      <c r="J35" s="29" t="n">
        <v>0</v>
      </c>
      <c r="K35" s="29" t="n">
        <v>0</v>
      </c>
      <c r="L35" s="29" t="n">
        <v>0</v>
      </c>
      <c r="M35" s="29" t="n">
        <v>0</v>
      </c>
      <c r="N35" s="31">
        <f>SUM(B35:M35)</f>
        <v/>
      </c>
    </row>
    <row r="36" ht="20.25" customHeight="1" s="91">
      <c r="A36" s="14" t="inlineStr">
        <is>
          <t>Maintenance Agreement COGS</t>
        </is>
      </c>
      <c r="B36" s="32">
        <f>B23*'Start Here'!$C$14/12</f>
        <v/>
      </c>
      <c r="C36" s="32">
        <f>C23*'Start Here'!$C$14/12</f>
        <v/>
      </c>
      <c r="D36" s="32">
        <f>D23*'Start Here'!$C$14/12</f>
        <v/>
      </c>
      <c r="E36" s="32">
        <f>E23*'Start Here'!$C$14/12</f>
        <v/>
      </c>
      <c r="F36" s="32">
        <f>F23*'Start Here'!$C$14/12</f>
        <v/>
      </c>
      <c r="G36" s="32">
        <f>G23*'Start Here'!$C$14/12</f>
        <v/>
      </c>
      <c r="H36" s="32">
        <f>H23*'Start Here'!$C$14/12</f>
        <v/>
      </c>
      <c r="I36" s="32">
        <f>I23*'Start Here'!$C$14/12</f>
        <v/>
      </c>
      <c r="J36" s="32">
        <f>J23*'Start Here'!$C$14/12</f>
        <v/>
      </c>
      <c r="K36" s="32">
        <f>K23*'Start Here'!$C$14/12</f>
        <v/>
      </c>
      <c r="L36" s="32">
        <f>L23*'Start Here'!$C$14/12</f>
        <v/>
      </c>
      <c r="M36" s="32">
        <f>M23*'Start Here'!$C$14/12</f>
        <v/>
      </c>
      <c r="N36" s="31">
        <f>SUM(B36:M36)</f>
        <v/>
      </c>
    </row>
    <row r="37" ht="20.25" customHeight="1" s="91">
      <c r="A37" s="14" t="inlineStr">
        <is>
          <t>System Replacement and Installation COGS</t>
        </is>
      </c>
      <c r="B37" s="29" t="n">
        <v>0</v>
      </c>
      <c r="C37" s="29" t="n">
        <v>0</v>
      </c>
      <c r="D37" s="29" t="n">
        <v>0</v>
      </c>
      <c r="E37" s="29" t="n">
        <v>0</v>
      </c>
      <c r="F37" s="29" t="n">
        <v>0</v>
      </c>
      <c r="G37" s="29" t="n">
        <v>0</v>
      </c>
      <c r="H37" s="29" t="n">
        <v>0</v>
      </c>
      <c r="I37" s="29" t="n">
        <v>0</v>
      </c>
      <c r="J37" s="29" t="n">
        <v>0</v>
      </c>
      <c r="K37" s="29" t="n">
        <v>0</v>
      </c>
      <c r="L37" s="29" t="n">
        <v>0</v>
      </c>
      <c r="M37" s="29" t="n">
        <v>0</v>
      </c>
      <c r="N37" s="31">
        <f>SUM(B37:M37)</f>
        <v/>
      </c>
    </row>
    <row r="38" ht="20.25" customHeight="1" s="91">
      <c r="A38" s="14" t="inlineStr">
        <is>
          <t>Indoor-Air-Quality and Humidity COGS</t>
        </is>
      </c>
      <c r="B38" s="29" t="n">
        <v>0</v>
      </c>
      <c r="C38" s="29" t="n">
        <v>0</v>
      </c>
      <c r="D38" s="29" t="n">
        <v>0</v>
      </c>
      <c r="E38" s="29" t="n">
        <v>0</v>
      </c>
      <c r="F38" s="29" t="n">
        <v>0</v>
      </c>
      <c r="G38" s="29" t="n">
        <v>0</v>
      </c>
      <c r="H38" s="29" t="n">
        <v>0</v>
      </c>
      <c r="I38" s="29" t="n">
        <v>0</v>
      </c>
      <c r="J38" s="29" t="n">
        <v>0</v>
      </c>
      <c r="K38" s="29" t="n">
        <v>0</v>
      </c>
      <c r="L38" s="29" t="n">
        <v>0</v>
      </c>
      <c r="M38" s="29" t="n">
        <v>0</v>
      </c>
      <c r="N38" s="31">
        <f>SUM(B38:M38)</f>
        <v/>
      </c>
    </row>
    <row r="39" ht="20.25" customHeight="1" s="91">
      <c r="A39" s="14" t="inlineStr">
        <is>
          <t>Ductwork and Airflow COGS</t>
        </is>
      </c>
      <c r="B39" s="29" t="n">
        <v>0</v>
      </c>
      <c r="C39" s="29" t="n">
        <v>0</v>
      </c>
      <c r="D39" s="29" t="n">
        <v>0</v>
      </c>
      <c r="E39" s="29" t="n">
        <v>0</v>
      </c>
      <c r="F39" s="29" t="n">
        <v>0</v>
      </c>
      <c r="G39" s="29" t="n">
        <v>0</v>
      </c>
      <c r="H39" s="29" t="n">
        <v>0</v>
      </c>
      <c r="I39" s="29" t="n">
        <v>0</v>
      </c>
      <c r="J39" s="29" t="n">
        <v>0</v>
      </c>
      <c r="K39" s="29" t="n">
        <v>0</v>
      </c>
      <c r="L39" s="29" t="n">
        <v>0</v>
      </c>
      <c r="M39" s="29" t="n">
        <v>0</v>
      </c>
      <c r="N39" s="31">
        <f>SUM(B39:M39)</f>
        <v/>
      </c>
    </row>
    <row r="40" ht="20.25" customHeight="1" s="91">
      <c r="A40" s="14" t="inlineStr">
        <is>
          <t>Thermostats, Zoning, and Controls COGS</t>
        </is>
      </c>
      <c r="B40" s="29" t="n">
        <v>0</v>
      </c>
      <c r="C40" s="29" t="n">
        <v>0</v>
      </c>
      <c r="D40" s="29" t="n">
        <v>0</v>
      </c>
      <c r="E40" s="29" t="n">
        <v>0</v>
      </c>
      <c r="F40" s="29" t="n">
        <v>0</v>
      </c>
      <c r="G40" s="29" t="n">
        <v>0</v>
      </c>
      <c r="H40" s="29" t="n">
        <v>0</v>
      </c>
      <c r="I40" s="29" t="n">
        <v>0</v>
      </c>
      <c r="J40" s="29" t="n">
        <v>0</v>
      </c>
      <c r="K40" s="29" t="n">
        <v>0</v>
      </c>
      <c r="L40" s="29" t="n">
        <v>0</v>
      </c>
      <c r="M40" s="29" t="n">
        <v>0</v>
      </c>
      <c r="N40" s="31">
        <f>SUM(B40:M40)</f>
        <v/>
      </c>
    </row>
    <row r="41" ht="20.25" customHeight="1" s="91">
      <c r="A41" s="14" t="inlineStr">
        <is>
          <t>Other Residential HVAC COGS</t>
        </is>
      </c>
      <c r="B41" s="29" t="n">
        <v>0</v>
      </c>
      <c r="C41" s="29" t="n">
        <v>0</v>
      </c>
      <c r="D41" s="29" t="n">
        <v>0</v>
      </c>
      <c r="E41" s="29" t="n">
        <v>0</v>
      </c>
      <c r="F41" s="29" t="n">
        <v>0</v>
      </c>
      <c r="G41" s="29" t="n">
        <v>0</v>
      </c>
      <c r="H41" s="29" t="n">
        <v>0</v>
      </c>
      <c r="I41" s="29" t="n">
        <v>0</v>
      </c>
      <c r="J41" s="29" t="n">
        <v>0</v>
      </c>
      <c r="K41" s="29" t="n">
        <v>0</v>
      </c>
      <c r="L41" s="29" t="n">
        <v>0</v>
      </c>
      <c r="M41" s="29" t="n">
        <v>0</v>
      </c>
      <c r="N41" s="31">
        <f>SUM(B41:M41)</f>
        <v/>
      </c>
    </row>
    <row r="42" ht="20.25" customHeight="1" s="91">
      <c r="A42" s="37" t="inlineStr">
        <is>
          <t>Total COGS</t>
        </is>
      </c>
      <c r="B42" s="39">
        <f>SUM(B33:B41)</f>
        <v/>
      </c>
      <c r="C42" s="39">
        <f>SUM(C33:C41)</f>
        <v/>
      </c>
      <c r="D42" s="39">
        <f>SUM(D33:D41)</f>
        <v/>
      </c>
      <c r="E42" s="39">
        <f>SUM(E33:E41)</f>
        <v/>
      </c>
      <c r="F42" s="39">
        <f>SUM(F33:F41)</f>
        <v/>
      </c>
      <c r="G42" s="39">
        <f>SUM(G33:G41)</f>
        <v/>
      </c>
      <c r="H42" s="39">
        <f>SUM(H33:H41)</f>
        <v/>
      </c>
      <c r="I42" s="39">
        <f>SUM(I33:I41)</f>
        <v/>
      </c>
      <c r="J42" s="39">
        <f>SUM(J33:J41)</f>
        <v/>
      </c>
      <c r="K42" s="39">
        <f>SUM(K33:K41)</f>
        <v/>
      </c>
      <c r="L42" s="39">
        <f>SUM(L33:L41)</f>
        <v/>
      </c>
      <c r="M42" s="39">
        <f>SUM(M33:M41)</f>
        <v/>
      </c>
      <c r="N42" s="39">
        <f>SUM(B42:M42)</f>
        <v/>
      </c>
    </row>
    <row r="43" ht="20.25" customHeight="1" s="91">
      <c r="A43" s="14" t="n"/>
      <c r="B43" s="25" t="n"/>
      <c r="C43" s="25" t="n"/>
      <c r="D43" s="25" t="n"/>
      <c r="E43" s="25" t="n"/>
      <c r="F43" s="25" t="n"/>
      <c r="G43" s="25" t="n"/>
      <c r="H43" s="25" t="n"/>
      <c r="I43" s="25" t="n"/>
      <c r="J43" s="25" t="n"/>
      <c r="K43" s="25" t="n"/>
      <c r="L43" s="25" t="n"/>
      <c r="M43" s="25" t="n"/>
      <c r="N43" s="31" t="n"/>
    </row>
    <row r="44" ht="22.5" customHeight="1" s="91">
      <c r="A44" s="45" t="inlineStr">
        <is>
          <t>Gross Profit by Revenue Stream</t>
        </is>
      </c>
      <c r="B44" s="93" t="n"/>
      <c r="C44" s="93" t="n"/>
      <c r="D44" s="93" t="n"/>
      <c r="E44" s="93" t="n"/>
      <c r="F44" s="93" t="n"/>
      <c r="G44" s="93" t="n"/>
      <c r="H44" s="93" t="n"/>
      <c r="I44" s="93" t="n"/>
      <c r="J44" s="93" t="n"/>
      <c r="K44" s="93" t="n"/>
      <c r="L44" s="93" t="n"/>
      <c r="M44" s="93" t="n"/>
      <c r="N44" s="93" t="n"/>
    </row>
    <row r="45" ht="20.25" customHeight="1" s="91">
      <c r="A45" s="49" t="inlineStr">
        <is>
          <t>Diagnostic and Service-Call Fees Gross Profit</t>
        </is>
      </c>
      <c r="B45" s="30">
        <f>B7-B33</f>
        <v/>
      </c>
      <c r="C45" s="30">
        <f>C7-C33</f>
        <v/>
      </c>
      <c r="D45" s="30">
        <f>D7-D33</f>
        <v/>
      </c>
      <c r="E45" s="30">
        <f>E7-E33</f>
        <v/>
      </c>
      <c r="F45" s="30">
        <f>F7-F33</f>
        <v/>
      </c>
      <c r="G45" s="30">
        <f>G7-G33</f>
        <v/>
      </c>
      <c r="H45" s="30">
        <f>H7-H33</f>
        <v/>
      </c>
      <c r="I45" s="30">
        <f>I7-I33</f>
        <v/>
      </c>
      <c r="J45" s="30">
        <f>J7-J33</f>
        <v/>
      </c>
      <c r="K45" s="30">
        <f>K7-K33</f>
        <v/>
      </c>
      <c r="L45" s="30">
        <f>L7-L33</f>
        <v/>
      </c>
      <c r="M45" s="30">
        <f>M7-M33</f>
        <v/>
      </c>
      <c r="N45" s="31">
        <f>SUM(B45:M45)</f>
        <v/>
      </c>
    </row>
    <row r="46" ht="20.25" customHeight="1" s="91">
      <c r="A46" s="49" t="inlineStr">
        <is>
          <t>Repair Gross Profit</t>
        </is>
      </c>
      <c r="B46" s="30">
        <f>B8-B34</f>
        <v/>
      </c>
      <c r="C46" s="30">
        <f>C8-C34</f>
        <v/>
      </c>
      <c r="D46" s="30">
        <f>D8-D34</f>
        <v/>
      </c>
      <c r="E46" s="30">
        <f>E8-E34</f>
        <v/>
      </c>
      <c r="F46" s="30">
        <f>F8-F34</f>
        <v/>
      </c>
      <c r="G46" s="30">
        <f>G8-G34</f>
        <v/>
      </c>
      <c r="H46" s="30">
        <f>H8-H34</f>
        <v/>
      </c>
      <c r="I46" s="30">
        <f>I8-I34</f>
        <v/>
      </c>
      <c r="J46" s="30">
        <f>J8-J34</f>
        <v/>
      </c>
      <c r="K46" s="30">
        <f>K8-K34</f>
        <v/>
      </c>
      <c r="L46" s="30">
        <f>L8-L34</f>
        <v/>
      </c>
      <c r="M46" s="30">
        <f>M8-M34</f>
        <v/>
      </c>
      <c r="N46" s="31">
        <f>SUM(B46:M46)</f>
        <v/>
      </c>
    </row>
    <row r="47" ht="20.25" customHeight="1" s="91">
      <c r="A47" s="49" t="inlineStr">
        <is>
          <t>One-Time Tune-Up and Maintenance Gross Profit</t>
        </is>
      </c>
      <c r="B47" s="30">
        <f>B9-B35</f>
        <v/>
      </c>
      <c r="C47" s="30">
        <f>C9-C35</f>
        <v/>
      </c>
      <c r="D47" s="30">
        <f>D9-D35</f>
        <v/>
      </c>
      <c r="E47" s="30">
        <f>E9-E35</f>
        <v/>
      </c>
      <c r="F47" s="30">
        <f>F9-F35</f>
        <v/>
      </c>
      <c r="G47" s="30">
        <f>G9-G35</f>
        <v/>
      </c>
      <c r="H47" s="30">
        <f>H9-H35</f>
        <v/>
      </c>
      <c r="I47" s="30">
        <f>I9-I35</f>
        <v/>
      </c>
      <c r="J47" s="30">
        <f>J9-J35</f>
        <v/>
      </c>
      <c r="K47" s="30">
        <f>K9-K35</f>
        <v/>
      </c>
      <c r="L47" s="30">
        <f>L9-L35</f>
        <v/>
      </c>
      <c r="M47" s="30">
        <f>M9-M35</f>
        <v/>
      </c>
      <c r="N47" s="31">
        <f>SUM(B47:M47)</f>
        <v/>
      </c>
    </row>
    <row r="48" ht="20.25" customHeight="1" s="91">
      <c r="A48" s="49" t="inlineStr">
        <is>
          <t>Maintenance Agreement Gross Profit</t>
        </is>
      </c>
      <c r="B48" s="30">
        <f>B10-B36</f>
        <v/>
      </c>
      <c r="C48" s="30">
        <f>C10-C36</f>
        <v/>
      </c>
      <c r="D48" s="30">
        <f>D10-D36</f>
        <v/>
      </c>
      <c r="E48" s="30">
        <f>E10-E36</f>
        <v/>
      </c>
      <c r="F48" s="30">
        <f>F10-F36</f>
        <v/>
      </c>
      <c r="G48" s="30">
        <f>G10-G36</f>
        <v/>
      </c>
      <c r="H48" s="30">
        <f>H10-H36</f>
        <v/>
      </c>
      <c r="I48" s="30">
        <f>I10-I36</f>
        <v/>
      </c>
      <c r="J48" s="30">
        <f>J10-J36</f>
        <v/>
      </c>
      <c r="K48" s="30">
        <f>K10-K36</f>
        <v/>
      </c>
      <c r="L48" s="30">
        <f>L10-L36</f>
        <v/>
      </c>
      <c r="M48" s="30">
        <f>M10-M36</f>
        <v/>
      </c>
      <c r="N48" s="31">
        <f>SUM(B48:M48)</f>
        <v/>
      </c>
    </row>
    <row r="49" ht="20.25" customHeight="1" s="91">
      <c r="A49" s="49" t="inlineStr">
        <is>
          <t>System Replacement and Installation Gross Profit</t>
        </is>
      </c>
      <c r="B49" s="30">
        <f>B11-B37</f>
        <v/>
      </c>
      <c r="C49" s="30">
        <f>C11-C37</f>
        <v/>
      </c>
      <c r="D49" s="30">
        <f>D11-D37</f>
        <v/>
      </c>
      <c r="E49" s="30">
        <f>E11-E37</f>
        <v/>
      </c>
      <c r="F49" s="30">
        <f>F11-F37</f>
        <v/>
      </c>
      <c r="G49" s="30">
        <f>G11-G37</f>
        <v/>
      </c>
      <c r="H49" s="30">
        <f>H11-H37</f>
        <v/>
      </c>
      <c r="I49" s="30">
        <f>I11-I37</f>
        <v/>
      </c>
      <c r="J49" s="30">
        <f>J11-J37</f>
        <v/>
      </c>
      <c r="K49" s="30">
        <f>K11-K37</f>
        <v/>
      </c>
      <c r="L49" s="30">
        <f>L11-L37</f>
        <v/>
      </c>
      <c r="M49" s="30">
        <f>M11-M37</f>
        <v/>
      </c>
      <c r="N49" s="31">
        <f>SUM(B49:M49)</f>
        <v/>
      </c>
    </row>
    <row r="50" ht="20.25" customHeight="1" s="91">
      <c r="A50" s="49" t="inlineStr">
        <is>
          <t>Indoor-Air-Quality and Humidity Gross Profit</t>
        </is>
      </c>
      <c r="B50" s="30">
        <f>B12-B38</f>
        <v/>
      </c>
      <c r="C50" s="30">
        <f>C12-C38</f>
        <v/>
      </c>
      <c r="D50" s="30">
        <f>D12-D38</f>
        <v/>
      </c>
      <c r="E50" s="30">
        <f>E12-E38</f>
        <v/>
      </c>
      <c r="F50" s="30">
        <f>F12-F38</f>
        <v/>
      </c>
      <c r="G50" s="30">
        <f>G12-G38</f>
        <v/>
      </c>
      <c r="H50" s="30">
        <f>H12-H38</f>
        <v/>
      </c>
      <c r="I50" s="30">
        <f>I12-I38</f>
        <v/>
      </c>
      <c r="J50" s="30">
        <f>J12-J38</f>
        <v/>
      </c>
      <c r="K50" s="30">
        <f>K12-K38</f>
        <v/>
      </c>
      <c r="L50" s="30">
        <f>L12-L38</f>
        <v/>
      </c>
      <c r="M50" s="30">
        <f>M12-M38</f>
        <v/>
      </c>
      <c r="N50" s="31">
        <f>SUM(B50:M50)</f>
        <v/>
      </c>
    </row>
    <row r="51" ht="20.25" customHeight="1" s="91">
      <c r="A51" s="49" t="inlineStr">
        <is>
          <t>Ductwork and Airflow Gross Profit</t>
        </is>
      </c>
      <c r="B51" s="30">
        <f>B13-B39</f>
        <v/>
      </c>
      <c r="C51" s="30">
        <f>C13-C39</f>
        <v/>
      </c>
      <c r="D51" s="30">
        <f>D13-D39</f>
        <v/>
      </c>
      <c r="E51" s="30">
        <f>E13-E39</f>
        <v/>
      </c>
      <c r="F51" s="30">
        <f>F13-F39</f>
        <v/>
      </c>
      <c r="G51" s="30">
        <f>G13-G39</f>
        <v/>
      </c>
      <c r="H51" s="30">
        <f>H13-H39</f>
        <v/>
      </c>
      <c r="I51" s="30">
        <f>I13-I39</f>
        <v/>
      </c>
      <c r="J51" s="30">
        <f>J13-J39</f>
        <v/>
      </c>
      <c r="K51" s="30">
        <f>K13-K39</f>
        <v/>
      </c>
      <c r="L51" s="30">
        <f>L13-L39</f>
        <v/>
      </c>
      <c r="M51" s="30">
        <f>M13-M39</f>
        <v/>
      </c>
      <c r="N51" s="31">
        <f>SUM(B51:M51)</f>
        <v/>
      </c>
    </row>
    <row r="52" ht="20.25" customHeight="1" s="91">
      <c r="A52" s="49" t="inlineStr">
        <is>
          <t>Thermostats, Zoning, and Controls Gross Profit</t>
        </is>
      </c>
      <c r="B52" s="30">
        <f>B14-B40</f>
        <v/>
      </c>
      <c r="C52" s="30">
        <f>C14-C40</f>
        <v/>
      </c>
      <c r="D52" s="30">
        <f>D14-D40</f>
        <v/>
      </c>
      <c r="E52" s="30">
        <f>E14-E40</f>
        <v/>
      </c>
      <c r="F52" s="30">
        <f>F14-F40</f>
        <v/>
      </c>
      <c r="G52" s="30">
        <f>G14-G40</f>
        <v/>
      </c>
      <c r="H52" s="30">
        <f>H14-H40</f>
        <v/>
      </c>
      <c r="I52" s="30">
        <f>I14-I40</f>
        <v/>
      </c>
      <c r="J52" s="30">
        <f>J14-J40</f>
        <v/>
      </c>
      <c r="K52" s="30">
        <f>K14-K40</f>
        <v/>
      </c>
      <c r="L52" s="30">
        <f>L14-L40</f>
        <v/>
      </c>
      <c r="M52" s="30">
        <f>M14-M40</f>
        <v/>
      </c>
      <c r="N52" s="31">
        <f>SUM(B52:M52)</f>
        <v/>
      </c>
    </row>
    <row r="53" ht="20.25" customHeight="1" s="91">
      <c r="A53" s="49" t="inlineStr">
        <is>
          <t>Other Residential HVAC Gross Profit</t>
        </is>
      </c>
      <c r="B53" s="30">
        <f>B15-B41</f>
        <v/>
      </c>
      <c r="C53" s="30">
        <f>C15-C41</f>
        <v/>
      </c>
      <c r="D53" s="30">
        <f>D15-D41</f>
        <v/>
      </c>
      <c r="E53" s="30">
        <f>E15-E41</f>
        <v/>
      </c>
      <c r="F53" s="30">
        <f>F15-F41</f>
        <v/>
      </c>
      <c r="G53" s="30">
        <f>G15-G41</f>
        <v/>
      </c>
      <c r="H53" s="30">
        <f>H15-H41</f>
        <v/>
      </c>
      <c r="I53" s="30">
        <f>I15-I41</f>
        <v/>
      </c>
      <c r="J53" s="30">
        <f>J15-J41</f>
        <v/>
      </c>
      <c r="K53" s="30">
        <f>K15-K41</f>
        <v/>
      </c>
      <c r="L53" s="30">
        <f>L15-L41</f>
        <v/>
      </c>
      <c r="M53" s="30">
        <f>M15-M41</f>
        <v/>
      </c>
      <c r="N53" s="31">
        <f>SUM(B53:M53)</f>
        <v/>
      </c>
    </row>
    <row r="54" ht="20.25" customHeight="1" s="91">
      <c r="A54" s="37" t="inlineStr">
        <is>
          <t>Total Gross Profit</t>
        </is>
      </c>
      <c r="B54" s="39">
        <f>SUM(B45:B53)</f>
        <v/>
      </c>
      <c r="C54" s="39">
        <f>SUM(C45:C53)</f>
        <v/>
      </c>
      <c r="D54" s="39">
        <f>SUM(D45:D53)</f>
        <v/>
      </c>
      <c r="E54" s="39">
        <f>SUM(E45:E53)</f>
        <v/>
      </c>
      <c r="F54" s="39">
        <f>SUM(F45:F53)</f>
        <v/>
      </c>
      <c r="G54" s="39">
        <f>SUM(G45:G53)</f>
        <v/>
      </c>
      <c r="H54" s="39">
        <f>SUM(H45:H53)</f>
        <v/>
      </c>
      <c r="I54" s="39">
        <f>SUM(I45:I53)</f>
        <v/>
      </c>
      <c r="J54" s="39">
        <f>SUM(J45:J53)</f>
        <v/>
      </c>
      <c r="K54" s="39">
        <f>SUM(K45:K53)</f>
        <v/>
      </c>
      <c r="L54" s="39">
        <f>SUM(L45:L53)</f>
        <v/>
      </c>
      <c r="M54" s="39">
        <f>SUM(M45:M53)</f>
        <v/>
      </c>
      <c r="N54" s="39">
        <f>SUM(B54:M54)</f>
        <v/>
      </c>
    </row>
    <row r="55" ht="20.25" customHeight="1" s="91">
      <c r="A55" s="14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44" t="n"/>
    </row>
    <row r="56" ht="22.5" customHeight="1" s="91">
      <c r="A56" s="45" t="inlineStr">
        <is>
          <t>Operating Expenses: Dollar Inputs</t>
        </is>
      </c>
      <c r="B56" s="93" t="n"/>
      <c r="C56" s="93" t="n"/>
      <c r="D56" s="93" t="n"/>
      <c r="E56" s="93" t="n"/>
      <c r="F56" s="93" t="n"/>
      <c r="G56" s="93" t="n"/>
      <c r="H56" s="93" t="n"/>
      <c r="I56" s="93" t="n"/>
      <c r="J56" s="93" t="n"/>
      <c r="K56" s="93" t="n"/>
      <c r="L56" s="93" t="n"/>
      <c r="M56" s="93" t="n"/>
      <c r="N56" s="93" t="n"/>
    </row>
    <row r="57" ht="20.25" customHeight="1" s="91">
      <c r="A57" s="14" t="inlineStr">
        <is>
          <t>Office and Administrative Payroll</t>
        </is>
      </c>
      <c r="B57" s="29" t="n">
        <v>0</v>
      </c>
      <c r="C57" s="29" t="n">
        <v>0</v>
      </c>
      <c r="D57" s="29" t="n">
        <v>0</v>
      </c>
      <c r="E57" s="29" t="n">
        <v>0</v>
      </c>
      <c r="F57" s="29" t="n">
        <v>0</v>
      </c>
      <c r="G57" s="29" t="n">
        <v>0</v>
      </c>
      <c r="H57" s="29" t="n">
        <v>0</v>
      </c>
      <c r="I57" s="29" t="n">
        <v>0</v>
      </c>
      <c r="J57" s="29" t="n">
        <v>0</v>
      </c>
      <c r="K57" s="29" t="n">
        <v>0</v>
      </c>
      <c r="L57" s="29" t="n">
        <v>0</v>
      </c>
      <c r="M57" s="29" t="n">
        <v>0</v>
      </c>
      <c r="N57" s="31">
        <f>SUM(B57:M57)</f>
        <v/>
      </c>
    </row>
    <row r="58" ht="20.25" customHeight="1" s="91">
      <c r="A58" s="14" t="inlineStr">
        <is>
          <t>Payroll Taxes and Employee Benefits</t>
        </is>
      </c>
      <c r="B58" s="29" t="n">
        <v>0</v>
      </c>
      <c r="C58" s="29" t="n">
        <v>0</v>
      </c>
      <c r="D58" s="29" t="n">
        <v>0</v>
      </c>
      <c r="E58" s="29" t="n">
        <v>0</v>
      </c>
      <c r="F58" s="29" t="n">
        <v>0</v>
      </c>
      <c r="G58" s="29" t="n">
        <v>0</v>
      </c>
      <c r="H58" s="29" t="n">
        <v>0</v>
      </c>
      <c r="I58" s="29" t="n">
        <v>0</v>
      </c>
      <c r="J58" s="29" t="n">
        <v>0</v>
      </c>
      <c r="K58" s="29" t="n">
        <v>0</v>
      </c>
      <c r="L58" s="29" t="n">
        <v>0</v>
      </c>
      <c r="M58" s="29" t="n">
        <v>0</v>
      </c>
      <c r="N58" s="31">
        <f>SUM(B58:M58)</f>
        <v/>
      </c>
    </row>
    <row r="59" ht="20.25" customHeight="1" s="91">
      <c r="A59" s="14" t="inlineStr">
        <is>
          <t>Marketing and Advertising</t>
        </is>
      </c>
      <c r="B59" s="29" t="n">
        <v>0</v>
      </c>
      <c r="C59" s="29" t="n">
        <v>0</v>
      </c>
      <c r="D59" s="29" t="n">
        <v>0</v>
      </c>
      <c r="E59" s="29" t="n">
        <v>0</v>
      </c>
      <c r="F59" s="29" t="n">
        <v>0</v>
      </c>
      <c r="G59" s="29" t="n">
        <v>0</v>
      </c>
      <c r="H59" s="29" t="n">
        <v>0</v>
      </c>
      <c r="I59" s="29" t="n">
        <v>0</v>
      </c>
      <c r="J59" s="29" t="n">
        <v>0</v>
      </c>
      <c r="K59" s="29" t="n">
        <v>0</v>
      </c>
      <c r="L59" s="29" t="n">
        <v>0</v>
      </c>
      <c r="M59" s="29" t="n">
        <v>0</v>
      </c>
      <c r="N59" s="31">
        <f>SUM(B59:M59)</f>
        <v/>
      </c>
    </row>
    <row r="60" ht="20.25" customHeight="1" s="91">
      <c r="A60" s="14" t="inlineStr">
        <is>
          <t>Vehicle Payments and Leases</t>
        </is>
      </c>
      <c r="B60" s="29" t="n">
        <v>0</v>
      </c>
      <c r="C60" s="29" t="n">
        <v>0</v>
      </c>
      <c r="D60" s="29" t="n">
        <v>0</v>
      </c>
      <c r="E60" s="29" t="n">
        <v>0</v>
      </c>
      <c r="F60" s="29" t="n">
        <v>0</v>
      </c>
      <c r="G60" s="29" t="n">
        <v>0</v>
      </c>
      <c r="H60" s="29" t="n">
        <v>0</v>
      </c>
      <c r="I60" s="29" t="n">
        <v>0</v>
      </c>
      <c r="J60" s="29" t="n">
        <v>0</v>
      </c>
      <c r="K60" s="29" t="n">
        <v>0</v>
      </c>
      <c r="L60" s="29" t="n">
        <v>0</v>
      </c>
      <c r="M60" s="29" t="n">
        <v>0</v>
      </c>
      <c r="N60" s="31">
        <f>SUM(B60:M60)</f>
        <v/>
      </c>
    </row>
    <row r="61" ht="20.25" customHeight="1" s="91">
      <c r="A61" s="14" t="inlineStr">
        <is>
          <t>Fuel</t>
        </is>
      </c>
      <c r="B61" s="29" t="n">
        <v>0</v>
      </c>
      <c r="C61" s="29" t="n">
        <v>0</v>
      </c>
      <c r="D61" s="29" t="n">
        <v>0</v>
      </c>
      <c r="E61" s="29" t="n">
        <v>0</v>
      </c>
      <c r="F61" s="29" t="n">
        <v>0</v>
      </c>
      <c r="G61" s="29" t="n">
        <v>0</v>
      </c>
      <c r="H61" s="29" t="n">
        <v>0</v>
      </c>
      <c r="I61" s="29" t="n">
        <v>0</v>
      </c>
      <c r="J61" s="29" t="n">
        <v>0</v>
      </c>
      <c r="K61" s="29" t="n">
        <v>0</v>
      </c>
      <c r="L61" s="29" t="n">
        <v>0</v>
      </c>
      <c r="M61" s="29" t="n">
        <v>0</v>
      </c>
      <c r="N61" s="31">
        <f>SUM(B61:M61)</f>
        <v/>
      </c>
    </row>
    <row r="62" ht="20.25" customHeight="1" s="91">
      <c r="A62" s="14" t="inlineStr">
        <is>
          <t>Vehicle Repairs and Maintenance</t>
        </is>
      </c>
      <c r="B62" s="29" t="n">
        <v>0</v>
      </c>
      <c r="C62" s="29" t="n">
        <v>0</v>
      </c>
      <c r="D62" s="29" t="n">
        <v>0</v>
      </c>
      <c r="E62" s="29" t="n">
        <v>0</v>
      </c>
      <c r="F62" s="29" t="n">
        <v>0</v>
      </c>
      <c r="G62" s="29" t="n">
        <v>0</v>
      </c>
      <c r="H62" s="29" t="n">
        <v>0</v>
      </c>
      <c r="I62" s="29" t="n">
        <v>0</v>
      </c>
      <c r="J62" s="29" t="n">
        <v>0</v>
      </c>
      <c r="K62" s="29" t="n">
        <v>0</v>
      </c>
      <c r="L62" s="29" t="n">
        <v>0</v>
      </c>
      <c r="M62" s="29" t="n">
        <v>0</v>
      </c>
      <c r="N62" s="31">
        <f>SUM(B62:M62)</f>
        <v/>
      </c>
    </row>
    <row r="63" ht="20.25" customHeight="1" s="91">
      <c r="A63" s="14" t="inlineStr">
        <is>
          <t>Business Insurance</t>
        </is>
      </c>
      <c r="B63" s="29" t="n">
        <v>0</v>
      </c>
      <c r="C63" s="29" t="n">
        <v>0</v>
      </c>
      <c r="D63" s="29" t="n">
        <v>0</v>
      </c>
      <c r="E63" s="29" t="n">
        <v>0</v>
      </c>
      <c r="F63" s="29" t="n">
        <v>0</v>
      </c>
      <c r="G63" s="29" t="n">
        <v>0</v>
      </c>
      <c r="H63" s="29" t="n">
        <v>0</v>
      </c>
      <c r="I63" s="29" t="n">
        <v>0</v>
      </c>
      <c r="J63" s="29" t="n">
        <v>0</v>
      </c>
      <c r="K63" s="29" t="n">
        <v>0</v>
      </c>
      <c r="L63" s="29" t="n">
        <v>0</v>
      </c>
      <c r="M63" s="29" t="n">
        <v>0</v>
      </c>
      <c r="N63" s="31">
        <f>SUM(B63:M63)</f>
        <v/>
      </c>
    </row>
    <row r="64" ht="20.25" customHeight="1" s="91">
      <c r="A64" s="14" t="inlineStr">
        <is>
          <t>Rent, Warehouse, or Storage</t>
        </is>
      </c>
      <c r="B64" s="29" t="n">
        <v>0</v>
      </c>
      <c r="C64" s="29" t="n">
        <v>0</v>
      </c>
      <c r="D64" s="29" t="n">
        <v>0</v>
      </c>
      <c r="E64" s="29" t="n">
        <v>0</v>
      </c>
      <c r="F64" s="29" t="n">
        <v>0</v>
      </c>
      <c r="G64" s="29" t="n">
        <v>0</v>
      </c>
      <c r="H64" s="29" t="n">
        <v>0</v>
      </c>
      <c r="I64" s="29" t="n">
        <v>0</v>
      </c>
      <c r="J64" s="29" t="n">
        <v>0</v>
      </c>
      <c r="K64" s="29" t="n">
        <v>0</v>
      </c>
      <c r="L64" s="29" t="n">
        <v>0</v>
      </c>
      <c r="M64" s="29" t="n">
        <v>0</v>
      </c>
      <c r="N64" s="31">
        <f>SUM(B64:M64)</f>
        <v/>
      </c>
    </row>
    <row r="65" ht="20.25" customHeight="1" s="91">
      <c r="A65" s="14" t="inlineStr">
        <is>
          <t>Utilities</t>
        </is>
      </c>
      <c r="B65" s="29" t="n">
        <v>0</v>
      </c>
      <c r="C65" s="29" t="n">
        <v>0</v>
      </c>
      <c r="D65" s="29" t="n">
        <v>0</v>
      </c>
      <c r="E65" s="29" t="n">
        <v>0</v>
      </c>
      <c r="F65" s="29" t="n">
        <v>0</v>
      </c>
      <c r="G65" s="29" t="n">
        <v>0</v>
      </c>
      <c r="H65" s="29" t="n">
        <v>0</v>
      </c>
      <c r="I65" s="29" t="n">
        <v>0</v>
      </c>
      <c r="J65" s="29" t="n">
        <v>0</v>
      </c>
      <c r="K65" s="29" t="n">
        <v>0</v>
      </c>
      <c r="L65" s="29" t="n">
        <v>0</v>
      </c>
      <c r="M65" s="29" t="n">
        <v>0</v>
      </c>
      <c r="N65" s="31">
        <f>SUM(B65:M65)</f>
        <v/>
      </c>
    </row>
    <row r="66" ht="20.25" customHeight="1" s="91">
      <c r="A66" s="14" t="inlineStr">
        <is>
          <t>Software, CRM, Phones, and Internet</t>
        </is>
      </c>
      <c r="B66" s="29" t="n">
        <v>0</v>
      </c>
      <c r="C66" s="29" t="n">
        <v>0</v>
      </c>
      <c r="D66" s="29" t="n">
        <v>0</v>
      </c>
      <c r="E66" s="29" t="n">
        <v>0</v>
      </c>
      <c r="F66" s="29" t="n">
        <v>0</v>
      </c>
      <c r="G66" s="29" t="n">
        <v>0</v>
      </c>
      <c r="H66" s="29" t="n">
        <v>0</v>
      </c>
      <c r="I66" s="29" t="n">
        <v>0</v>
      </c>
      <c r="J66" s="29" t="n">
        <v>0</v>
      </c>
      <c r="K66" s="29" t="n">
        <v>0</v>
      </c>
      <c r="L66" s="29" t="n">
        <v>0</v>
      </c>
      <c r="M66" s="29" t="n">
        <v>0</v>
      </c>
      <c r="N66" s="31">
        <f>SUM(B66:M66)</f>
        <v/>
      </c>
    </row>
    <row r="67" ht="20.25" customHeight="1" s="91">
      <c r="A67" s="14" t="inlineStr">
        <is>
          <t>Tools and Equipment Maintenance</t>
        </is>
      </c>
      <c r="B67" s="29" t="n">
        <v>0</v>
      </c>
      <c r="C67" s="29" t="n">
        <v>0</v>
      </c>
      <c r="D67" s="29" t="n">
        <v>0</v>
      </c>
      <c r="E67" s="29" t="n">
        <v>0</v>
      </c>
      <c r="F67" s="29" t="n">
        <v>0</v>
      </c>
      <c r="G67" s="29" t="n">
        <v>0</v>
      </c>
      <c r="H67" s="29" t="n">
        <v>0</v>
      </c>
      <c r="I67" s="29" t="n">
        <v>0</v>
      </c>
      <c r="J67" s="29" t="n">
        <v>0</v>
      </c>
      <c r="K67" s="29" t="n">
        <v>0</v>
      </c>
      <c r="L67" s="29" t="n">
        <v>0</v>
      </c>
      <c r="M67" s="29" t="n">
        <v>0</v>
      </c>
      <c r="N67" s="31">
        <f>SUM(B67:M67)</f>
        <v/>
      </c>
    </row>
    <row r="68" ht="20.25" customHeight="1" s="91">
      <c r="A68" s="14" t="inlineStr">
        <is>
          <t>Training, Licensing, and Professional Dues</t>
        </is>
      </c>
      <c r="B68" s="29" t="n">
        <v>0</v>
      </c>
      <c r="C68" s="29" t="n">
        <v>0</v>
      </c>
      <c r="D68" s="29" t="n">
        <v>0</v>
      </c>
      <c r="E68" s="29" t="n">
        <v>0</v>
      </c>
      <c r="F68" s="29" t="n">
        <v>0</v>
      </c>
      <c r="G68" s="29" t="n">
        <v>0</v>
      </c>
      <c r="H68" s="29" t="n">
        <v>0</v>
      </c>
      <c r="I68" s="29" t="n">
        <v>0</v>
      </c>
      <c r="J68" s="29" t="n">
        <v>0</v>
      </c>
      <c r="K68" s="29" t="n">
        <v>0</v>
      </c>
      <c r="L68" s="29" t="n">
        <v>0</v>
      </c>
      <c r="M68" s="29" t="n">
        <v>0</v>
      </c>
      <c r="N68" s="31">
        <f>SUM(B68:M68)</f>
        <v/>
      </c>
    </row>
    <row r="69" ht="20.25" customHeight="1" s="91">
      <c r="A69" s="14" t="inlineStr">
        <is>
          <t>Accounting, Legal, and Professional Services</t>
        </is>
      </c>
      <c r="B69" s="29" t="n">
        <v>0</v>
      </c>
      <c r="C69" s="29" t="n">
        <v>0</v>
      </c>
      <c r="D69" s="29" t="n">
        <v>0</v>
      </c>
      <c r="E69" s="29" t="n">
        <v>0</v>
      </c>
      <c r="F69" s="29" t="n">
        <v>0</v>
      </c>
      <c r="G69" s="29" t="n">
        <v>0</v>
      </c>
      <c r="H69" s="29" t="n">
        <v>0</v>
      </c>
      <c r="I69" s="29" t="n">
        <v>0</v>
      </c>
      <c r="J69" s="29" t="n">
        <v>0</v>
      </c>
      <c r="K69" s="29" t="n">
        <v>0</v>
      </c>
      <c r="L69" s="29" t="n">
        <v>0</v>
      </c>
      <c r="M69" s="29" t="n">
        <v>0</v>
      </c>
      <c r="N69" s="31">
        <f>SUM(B69:M69)</f>
        <v/>
      </c>
    </row>
    <row r="70" ht="20.25" customHeight="1" s="91">
      <c r="A70" s="14" t="inlineStr">
        <is>
          <t>Merchant and Financing Fees</t>
        </is>
      </c>
      <c r="B70" s="29" t="n">
        <v>0</v>
      </c>
      <c r="C70" s="29" t="n">
        <v>0</v>
      </c>
      <c r="D70" s="29" t="n">
        <v>0</v>
      </c>
      <c r="E70" s="29" t="n">
        <v>0</v>
      </c>
      <c r="F70" s="29" t="n">
        <v>0</v>
      </c>
      <c r="G70" s="29" t="n">
        <v>0</v>
      </c>
      <c r="H70" s="29" t="n">
        <v>0</v>
      </c>
      <c r="I70" s="29" t="n">
        <v>0</v>
      </c>
      <c r="J70" s="29" t="n">
        <v>0</v>
      </c>
      <c r="K70" s="29" t="n">
        <v>0</v>
      </c>
      <c r="L70" s="29" t="n">
        <v>0</v>
      </c>
      <c r="M70" s="29" t="n">
        <v>0</v>
      </c>
      <c r="N70" s="31">
        <f>SUM(B70:M70)</f>
        <v/>
      </c>
    </row>
    <row r="71" ht="20.25" customHeight="1" s="91">
      <c r="A71" s="14" t="inlineStr">
        <is>
          <t>Interest Expense</t>
        </is>
      </c>
      <c r="B71" s="29" t="n">
        <v>0</v>
      </c>
      <c r="C71" s="29" t="n">
        <v>0</v>
      </c>
      <c r="D71" s="29" t="n">
        <v>0</v>
      </c>
      <c r="E71" s="29" t="n">
        <v>0</v>
      </c>
      <c r="F71" s="29" t="n">
        <v>0</v>
      </c>
      <c r="G71" s="29" t="n">
        <v>0</v>
      </c>
      <c r="H71" s="29" t="n">
        <v>0</v>
      </c>
      <c r="I71" s="29" t="n">
        <v>0</v>
      </c>
      <c r="J71" s="29" t="n">
        <v>0</v>
      </c>
      <c r="K71" s="29" t="n">
        <v>0</v>
      </c>
      <c r="L71" s="29" t="n">
        <v>0</v>
      </c>
      <c r="M71" s="29" t="n">
        <v>0</v>
      </c>
      <c r="N71" s="31">
        <f>SUM(B71:M71)</f>
        <v/>
      </c>
    </row>
    <row r="72" ht="20.25" customHeight="1" s="91">
      <c r="A72" s="14" t="inlineStr">
        <is>
          <t>Office and General Expenses</t>
        </is>
      </c>
      <c r="B72" s="29" t="n">
        <v>0</v>
      </c>
      <c r="C72" s="29" t="n">
        <v>0</v>
      </c>
      <c r="D72" s="29" t="n">
        <v>0</v>
      </c>
      <c r="E72" s="29" t="n">
        <v>0</v>
      </c>
      <c r="F72" s="29" t="n">
        <v>0</v>
      </c>
      <c r="G72" s="29" t="n">
        <v>0</v>
      </c>
      <c r="H72" s="29" t="n">
        <v>0</v>
      </c>
      <c r="I72" s="29" t="n">
        <v>0</v>
      </c>
      <c r="J72" s="29" t="n">
        <v>0</v>
      </c>
      <c r="K72" s="29" t="n">
        <v>0</v>
      </c>
      <c r="L72" s="29" t="n">
        <v>0</v>
      </c>
      <c r="M72" s="29" t="n">
        <v>0</v>
      </c>
      <c r="N72" s="31">
        <f>SUM(B72:M72)</f>
        <v/>
      </c>
    </row>
    <row r="73" ht="20.25" customHeight="1" s="91">
      <c r="A73" s="14" t="inlineStr">
        <is>
          <t>Other Operating Expenses</t>
        </is>
      </c>
      <c r="B73" s="29" t="n">
        <v>0</v>
      </c>
      <c r="C73" s="29" t="n">
        <v>0</v>
      </c>
      <c r="D73" s="29" t="n">
        <v>0</v>
      </c>
      <c r="E73" s="29" t="n">
        <v>0</v>
      </c>
      <c r="F73" s="29" t="n">
        <v>0</v>
      </c>
      <c r="G73" s="29" t="n">
        <v>0</v>
      </c>
      <c r="H73" s="29" t="n">
        <v>0</v>
      </c>
      <c r="I73" s="29" t="n">
        <v>0</v>
      </c>
      <c r="J73" s="29" t="n">
        <v>0</v>
      </c>
      <c r="K73" s="29" t="n">
        <v>0</v>
      </c>
      <c r="L73" s="29" t="n">
        <v>0</v>
      </c>
      <c r="M73" s="29" t="n">
        <v>0</v>
      </c>
      <c r="N73" s="31">
        <f>SUM(B73:M73)</f>
        <v/>
      </c>
    </row>
    <row r="74" ht="20.25" customHeight="1" s="91">
      <c r="A74" s="37" t="inlineStr">
        <is>
          <t>Total Operating Expenses</t>
        </is>
      </c>
      <c r="B74" s="39">
        <f>SUM(B57:B73)</f>
        <v/>
      </c>
      <c r="C74" s="39">
        <f>SUM(C57:C73)</f>
        <v/>
      </c>
      <c r="D74" s="39">
        <f>SUM(D57:D73)</f>
        <v/>
      </c>
      <c r="E74" s="39">
        <f>SUM(E57:E73)</f>
        <v/>
      </c>
      <c r="F74" s="39">
        <f>SUM(F57:F73)</f>
        <v/>
      </c>
      <c r="G74" s="39">
        <f>SUM(G57:G73)</f>
        <v/>
      </c>
      <c r="H74" s="39">
        <f>SUM(H57:H73)</f>
        <v/>
      </c>
      <c r="I74" s="39">
        <f>SUM(I57:I73)</f>
        <v/>
      </c>
      <c r="J74" s="39">
        <f>SUM(J57:J73)</f>
        <v/>
      </c>
      <c r="K74" s="39">
        <f>SUM(K57:K73)</f>
        <v/>
      </c>
      <c r="L74" s="39">
        <f>SUM(L57:L73)</f>
        <v/>
      </c>
      <c r="M74" s="39">
        <f>SUM(M57:M73)</f>
        <v/>
      </c>
      <c r="N74" s="39">
        <f>SUM(B74:M74)</f>
        <v/>
      </c>
    </row>
    <row r="75" ht="20.25" customHeight="1" s="91">
      <c r="A75" s="37" t="inlineStr">
        <is>
          <t>Operating Profit</t>
        </is>
      </c>
      <c r="B75" s="39">
        <f>B54-B74</f>
        <v/>
      </c>
      <c r="C75" s="39">
        <f>C54-C74</f>
        <v/>
      </c>
      <c r="D75" s="39">
        <f>D54-D74</f>
        <v/>
      </c>
      <c r="E75" s="39">
        <f>E54-E74</f>
        <v/>
      </c>
      <c r="F75" s="39">
        <f>F54-F74</f>
        <v/>
      </c>
      <c r="G75" s="39">
        <f>G54-G74</f>
        <v/>
      </c>
      <c r="H75" s="39">
        <f>H54-H74</f>
        <v/>
      </c>
      <c r="I75" s="39">
        <f>I54-I74</f>
        <v/>
      </c>
      <c r="J75" s="39">
        <f>J54-J74</f>
        <v/>
      </c>
      <c r="K75" s="39">
        <f>K54-K74</f>
        <v/>
      </c>
      <c r="L75" s="39">
        <f>L54-L74</f>
        <v/>
      </c>
      <c r="M75" s="39">
        <f>M54-M74</f>
        <v/>
      </c>
      <c r="N75" s="39">
        <f>SUM(B75:M75)</f>
        <v/>
      </c>
    </row>
    <row r="76" ht="20.25" customHeight="1" s="91">
      <c r="A76" s="14" t="n"/>
      <c r="B76" s="25" t="n"/>
      <c r="C76" s="25" t="n"/>
      <c r="D76" s="25" t="n"/>
      <c r="E76" s="25" t="n"/>
      <c r="F76" s="25" t="n"/>
      <c r="G76" s="25" t="n"/>
      <c r="H76" s="25" t="n"/>
      <c r="I76" s="25" t="n"/>
      <c r="J76" s="25" t="n"/>
      <c r="K76" s="25" t="n"/>
      <c r="L76" s="25" t="n"/>
      <c r="M76" s="25" t="n"/>
      <c r="N76" s="31" t="n"/>
    </row>
    <row r="77" ht="22.5" customHeight="1" s="91">
      <c r="A77" s="45" t="inlineStr">
        <is>
          <t>Other Cash Outflows: Dollar Inputs (taxes, loan payments, purchases and owner draws)</t>
        </is>
      </c>
      <c r="B77" s="93" t="n"/>
      <c r="C77" s="93" t="n"/>
      <c r="D77" s="93" t="n"/>
      <c r="E77" s="93" t="n"/>
      <c r="F77" s="93" t="n"/>
      <c r="G77" s="93" t="n"/>
      <c r="H77" s="93" t="n"/>
      <c r="I77" s="93" t="n"/>
      <c r="J77" s="93" t="n"/>
      <c r="K77" s="93" t="n"/>
      <c r="L77" s="93" t="n"/>
      <c r="M77" s="93" t="n"/>
      <c r="N77" s="93" t="n"/>
    </row>
    <row r="78" ht="20.25" customHeight="1" s="91">
      <c r="A78" s="14" t="inlineStr">
        <is>
          <t>Income Tax Payments</t>
        </is>
      </c>
      <c r="B78" s="29" t="n">
        <v>0</v>
      </c>
      <c r="C78" s="29" t="n">
        <v>0</v>
      </c>
      <c r="D78" s="29" t="n">
        <v>0</v>
      </c>
      <c r="E78" s="29" t="n">
        <v>0</v>
      </c>
      <c r="F78" s="29" t="n">
        <v>0</v>
      </c>
      <c r="G78" s="29" t="n">
        <v>0</v>
      </c>
      <c r="H78" s="29" t="n">
        <v>0</v>
      </c>
      <c r="I78" s="29" t="n">
        <v>0</v>
      </c>
      <c r="J78" s="29" t="n">
        <v>0</v>
      </c>
      <c r="K78" s="29" t="n">
        <v>0</v>
      </c>
      <c r="L78" s="29" t="n">
        <v>0</v>
      </c>
      <c r="M78" s="29" t="n">
        <v>0</v>
      </c>
      <c r="N78" s="31">
        <f>SUM(B78:M78)</f>
        <v/>
      </c>
    </row>
    <row r="79" ht="20.25" customHeight="1" s="91">
      <c r="A79" s="14" t="inlineStr">
        <is>
          <t>Loan Principal Payments</t>
        </is>
      </c>
      <c r="B79" s="29" t="n">
        <v>0</v>
      </c>
      <c r="C79" s="29" t="n">
        <v>0</v>
      </c>
      <c r="D79" s="29" t="n">
        <v>0</v>
      </c>
      <c r="E79" s="29" t="n">
        <v>0</v>
      </c>
      <c r="F79" s="29" t="n">
        <v>0</v>
      </c>
      <c r="G79" s="29" t="n">
        <v>0</v>
      </c>
      <c r="H79" s="29" t="n">
        <v>0</v>
      </c>
      <c r="I79" s="29" t="n">
        <v>0</v>
      </c>
      <c r="J79" s="29" t="n">
        <v>0</v>
      </c>
      <c r="K79" s="29" t="n">
        <v>0</v>
      </c>
      <c r="L79" s="29" t="n">
        <v>0</v>
      </c>
      <c r="M79" s="29" t="n">
        <v>0</v>
      </c>
      <c r="N79" s="31">
        <f>SUM(B79:M79)</f>
        <v/>
      </c>
    </row>
    <row r="80" ht="20.25" customHeight="1" s="91">
      <c r="A80" s="14" t="inlineStr">
        <is>
          <t>Vehicle or Equipment Purchases</t>
        </is>
      </c>
      <c r="B80" s="29" t="n">
        <v>0</v>
      </c>
      <c r="C80" s="29" t="n">
        <v>0</v>
      </c>
      <c r="D80" s="29" t="n">
        <v>0</v>
      </c>
      <c r="E80" s="29" t="n">
        <v>0</v>
      </c>
      <c r="F80" s="29" t="n">
        <v>0</v>
      </c>
      <c r="G80" s="29" t="n">
        <v>0</v>
      </c>
      <c r="H80" s="29" t="n">
        <v>0</v>
      </c>
      <c r="I80" s="29" t="n">
        <v>0</v>
      </c>
      <c r="J80" s="29" t="n">
        <v>0</v>
      </c>
      <c r="K80" s="29" t="n">
        <v>0</v>
      </c>
      <c r="L80" s="29" t="n">
        <v>0</v>
      </c>
      <c r="M80" s="29" t="n">
        <v>0</v>
      </c>
      <c r="N80" s="31">
        <f>SUM(B80:M80)</f>
        <v/>
      </c>
    </row>
    <row r="81" ht="20.25" customHeight="1" s="91">
      <c r="A81" s="14" t="inlineStr">
        <is>
          <t>Owner Distributions or Draws</t>
        </is>
      </c>
      <c r="B81" s="29" t="n">
        <v>0</v>
      </c>
      <c r="C81" s="29" t="n">
        <v>0</v>
      </c>
      <c r="D81" s="29" t="n">
        <v>0</v>
      </c>
      <c r="E81" s="29" t="n">
        <v>0</v>
      </c>
      <c r="F81" s="29" t="n">
        <v>0</v>
      </c>
      <c r="G81" s="29" t="n">
        <v>0</v>
      </c>
      <c r="H81" s="29" t="n">
        <v>0</v>
      </c>
      <c r="I81" s="29" t="n">
        <v>0</v>
      </c>
      <c r="J81" s="29" t="n">
        <v>0</v>
      </c>
      <c r="K81" s="29" t="n">
        <v>0</v>
      </c>
      <c r="L81" s="29" t="n">
        <v>0</v>
      </c>
      <c r="M81" s="29" t="n">
        <v>0</v>
      </c>
      <c r="N81" s="31">
        <f>SUM(B81:M81)</f>
        <v/>
      </c>
    </row>
    <row r="82" ht="20.25" customHeight="1" s="91">
      <c r="A82" s="14" t="inlineStr">
        <is>
          <t>Other Cash Payments</t>
        </is>
      </c>
      <c r="B82" s="29" t="n">
        <v>0</v>
      </c>
      <c r="C82" s="29" t="n">
        <v>0</v>
      </c>
      <c r="D82" s="29" t="n">
        <v>0</v>
      </c>
      <c r="E82" s="29" t="n">
        <v>0</v>
      </c>
      <c r="F82" s="29" t="n">
        <v>0</v>
      </c>
      <c r="G82" s="29" t="n">
        <v>0</v>
      </c>
      <c r="H82" s="29" t="n">
        <v>0</v>
      </c>
      <c r="I82" s="29" t="n">
        <v>0</v>
      </c>
      <c r="J82" s="29" t="n">
        <v>0</v>
      </c>
      <c r="K82" s="29" t="n">
        <v>0</v>
      </c>
      <c r="L82" s="29" t="n">
        <v>0</v>
      </c>
      <c r="M82" s="29" t="n">
        <v>0</v>
      </c>
      <c r="N82" s="31">
        <f>SUM(B82:M82)</f>
        <v/>
      </c>
    </row>
    <row r="83" ht="20.25" customHeight="1" s="91">
      <c r="A83" s="37" t="inlineStr">
        <is>
          <t>Total Other Cash Outflows</t>
        </is>
      </c>
      <c r="B83" s="39">
        <f>SUM(B78:B82)</f>
        <v/>
      </c>
      <c r="C83" s="39">
        <f>SUM(C78:C82)</f>
        <v/>
      </c>
      <c r="D83" s="39">
        <f>SUM(D78:D82)</f>
        <v/>
      </c>
      <c r="E83" s="39">
        <f>SUM(E78:E82)</f>
        <v/>
      </c>
      <c r="F83" s="39">
        <f>SUM(F78:F82)</f>
        <v/>
      </c>
      <c r="G83" s="39">
        <f>SUM(G78:G82)</f>
        <v/>
      </c>
      <c r="H83" s="39">
        <f>SUM(H78:H82)</f>
        <v/>
      </c>
      <c r="I83" s="39">
        <f>SUM(I78:I82)</f>
        <v/>
      </c>
      <c r="J83" s="39">
        <f>SUM(J78:J82)</f>
        <v/>
      </c>
      <c r="K83" s="39">
        <f>SUM(K78:K82)</f>
        <v/>
      </c>
      <c r="L83" s="39">
        <f>SUM(L78:L82)</f>
        <v/>
      </c>
      <c r="M83" s="39">
        <f>SUM(M78:M82)</f>
        <v/>
      </c>
      <c r="N83" s="39">
        <f>SUM(B83:M83)</f>
        <v/>
      </c>
    </row>
    <row r="84" ht="20.25" customHeight="1" s="91">
      <c r="A84" s="14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44" t="n"/>
    </row>
    <row r="85" ht="22.5" customHeight="1" s="91">
      <c r="A85" s="45" t="inlineStr">
        <is>
          <t>Cash Position &amp; Collection Timing</t>
        </is>
      </c>
      <c r="B85" s="93" t="n"/>
      <c r="C85" s="93" t="n"/>
      <c r="D85" s="93" t="n"/>
      <c r="E85" s="93" t="n"/>
      <c r="F85" s="93" t="n"/>
      <c r="G85" s="93" t="n"/>
      <c r="H85" s="93" t="n"/>
      <c r="I85" s="93" t="n"/>
      <c r="J85" s="93" t="n"/>
      <c r="K85" s="93" t="n"/>
      <c r="L85" s="93" t="n"/>
      <c r="M85" s="93" t="n"/>
      <c r="N85" s="93" t="n"/>
    </row>
    <row r="86" ht="20.25" customHeight="1" s="91">
      <c r="A86" s="14" t="inlineStr">
        <is>
          <t>Beginning Cash</t>
        </is>
      </c>
      <c r="B86" s="84">
        <f>'Start Here'!$C$9</f>
        <v/>
      </c>
      <c r="C86" s="84">
        <f>B100</f>
        <v/>
      </c>
      <c r="D86" s="84">
        <f>C100</f>
        <v/>
      </c>
      <c r="E86" s="84">
        <f>D100</f>
        <v/>
      </c>
      <c r="F86" s="84">
        <f>E100</f>
        <v/>
      </c>
      <c r="G86" s="84">
        <f>F100</f>
        <v/>
      </c>
      <c r="H86" s="84">
        <f>G100</f>
        <v/>
      </c>
      <c r="I86" s="84">
        <f>H100</f>
        <v/>
      </c>
      <c r="J86" s="84">
        <f>I100</f>
        <v/>
      </c>
      <c r="K86" s="84">
        <f>J100</f>
        <v/>
      </c>
      <c r="L86" s="84">
        <f>K100</f>
        <v/>
      </c>
      <c r="M86" s="84">
        <f>L100</f>
        <v/>
      </c>
      <c r="N86" s="85">
        <f>B86</f>
        <v/>
      </c>
    </row>
    <row r="87" ht="20.25" customHeight="1" s="91">
      <c r="A87" s="14" t="inlineStr">
        <is>
          <t>Revenue Billed</t>
        </is>
      </c>
      <c r="B87" s="84">
        <f>B16</f>
        <v/>
      </c>
      <c r="C87" s="84">
        <f>C16</f>
        <v/>
      </c>
      <c r="D87" s="84">
        <f>D16</f>
        <v/>
      </c>
      <c r="E87" s="84">
        <f>E16</f>
        <v/>
      </c>
      <c r="F87" s="84">
        <f>F16</f>
        <v/>
      </c>
      <c r="G87" s="84">
        <f>G16</f>
        <v/>
      </c>
      <c r="H87" s="84">
        <f>H16</f>
        <v/>
      </c>
      <c r="I87" s="84">
        <f>I16</f>
        <v/>
      </c>
      <c r="J87" s="84">
        <f>J16</f>
        <v/>
      </c>
      <c r="K87" s="84">
        <f>K16</f>
        <v/>
      </c>
      <c r="L87" s="84">
        <f>L16</f>
        <v/>
      </c>
      <c r="M87" s="84">
        <f>M16</f>
        <v/>
      </c>
      <c r="N87" s="85">
        <f>N16</f>
        <v/>
      </c>
    </row>
    <row r="88" ht="20.25" customHeight="1" s="91">
      <c r="A88" s="14" t="inlineStr">
        <is>
          <t>Same-Month Collections</t>
        </is>
      </c>
      <c r="B88" s="84">
        <f>B87*'Start Here'!$H$5</f>
        <v/>
      </c>
      <c r="C88" s="84">
        <f>C87*'Start Here'!$H$5</f>
        <v/>
      </c>
      <c r="D88" s="84">
        <f>D87*'Start Here'!$H$5</f>
        <v/>
      </c>
      <c r="E88" s="84">
        <f>E87*'Start Here'!$H$5</f>
        <v/>
      </c>
      <c r="F88" s="84">
        <f>F87*'Start Here'!$H$5</f>
        <v/>
      </c>
      <c r="G88" s="84">
        <f>G87*'Start Here'!$H$5</f>
        <v/>
      </c>
      <c r="H88" s="84">
        <f>H87*'Start Here'!$H$5</f>
        <v/>
      </c>
      <c r="I88" s="84">
        <f>I87*'Start Here'!$H$5</f>
        <v/>
      </c>
      <c r="J88" s="84">
        <f>J87*'Start Here'!$H$5</f>
        <v/>
      </c>
      <c r="K88" s="84">
        <f>K87*'Start Here'!$H$5</f>
        <v/>
      </c>
      <c r="L88" s="84">
        <f>L87*'Start Here'!$H$5</f>
        <v/>
      </c>
      <c r="M88" s="84">
        <f>M87*'Start Here'!$H$5</f>
        <v/>
      </c>
      <c r="N88" s="85">
        <f>SUM(B88:M88)</f>
        <v/>
      </c>
    </row>
    <row r="89" ht="20.25" customHeight="1" s="91">
      <c r="A89" s="14" t="inlineStr">
        <is>
          <t>30-Day Collections</t>
        </is>
      </c>
      <c r="B89" s="84">
        <f>0</f>
        <v/>
      </c>
      <c r="C89" s="84">
        <f>B87*'Start Here'!$H$6</f>
        <v/>
      </c>
      <c r="D89" s="84">
        <f>C87*'Start Here'!$H$6</f>
        <v/>
      </c>
      <c r="E89" s="84">
        <f>D87*'Start Here'!$H$6</f>
        <v/>
      </c>
      <c r="F89" s="84">
        <f>E87*'Start Here'!$H$6</f>
        <v/>
      </c>
      <c r="G89" s="84">
        <f>F87*'Start Here'!$H$6</f>
        <v/>
      </c>
      <c r="H89" s="84">
        <f>G87*'Start Here'!$H$6</f>
        <v/>
      </c>
      <c r="I89" s="84">
        <f>H87*'Start Here'!$H$6</f>
        <v/>
      </c>
      <c r="J89" s="84">
        <f>I87*'Start Here'!$H$6</f>
        <v/>
      </c>
      <c r="K89" s="84">
        <f>J87*'Start Here'!$H$6</f>
        <v/>
      </c>
      <c r="L89" s="84">
        <f>K87*'Start Here'!$H$6</f>
        <v/>
      </c>
      <c r="M89" s="84">
        <f>L87*'Start Here'!$H$6</f>
        <v/>
      </c>
      <c r="N89" s="85">
        <f>SUM(B89:M89)</f>
        <v/>
      </c>
    </row>
    <row r="90" ht="20.25" customHeight="1" s="91">
      <c r="A90" s="14" t="inlineStr">
        <is>
          <t>60-Day Collections</t>
        </is>
      </c>
      <c r="B90" s="84">
        <f>0</f>
        <v/>
      </c>
      <c r="C90" s="84">
        <f>0</f>
        <v/>
      </c>
      <c r="D90" s="84">
        <f>B87*'Start Here'!$H$7</f>
        <v/>
      </c>
      <c r="E90" s="84">
        <f>C87*'Start Here'!$H$7</f>
        <v/>
      </c>
      <c r="F90" s="84">
        <f>D87*'Start Here'!$H$7</f>
        <v/>
      </c>
      <c r="G90" s="84">
        <f>E87*'Start Here'!$H$7</f>
        <v/>
      </c>
      <c r="H90" s="84">
        <f>F87*'Start Here'!$H$7</f>
        <v/>
      </c>
      <c r="I90" s="84">
        <f>G87*'Start Here'!$H$7</f>
        <v/>
      </c>
      <c r="J90" s="84">
        <f>H87*'Start Here'!$H$7</f>
        <v/>
      </c>
      <c r="K90" s="84">
        <f>I87*'Start Here'!$H$7</f>
        <v/>
      </c>
      <c r="L90" s="84">
        <f>J87*'Start Here'!$H$7</f>
        <v/>
      </c>
      <c r="M90" s="84">
        <f>K87*'Start Here'!$H$7</f>
        <v/>
      </c>
      <c r="N90" s="85">
        <f>SUM(B90:M90)</f>
        <v/>
      </c>
    </row>
    <row r="91" ht="20.25" customHeight="1" s="91">
      <c r="A91" s="14" t="inlineStr">
        <is>
          <t>Scheduled Opening A/R Collections</t>
        </is>
      </c>
      <c r="B91" s="86">
        <f>'Start Here'!$H$10</f>
        <v/>
      </c>
      <c r="C91" s="86" t="n">
        <v>0</v>
      </c>
      <c r="D91" s="86" t="n">
        <v>0</v>
      </c>
      <c r="E91" s="86" t="n">
        <v>0</v>
      </c>
      <c r="F91" s="86" t="n">
        <v>0</v>
      </c>
      <c r="G91" s="86" t="n">
        <v>0</v>
      </c>
      <c r="H91" s="86" t="n">
        <v>0</v>
      </c>
      <c r="I91" s="86" t="n">
        <v>0</v>
      </c>
      <c r="J91" s="86" t="n">
        <v>0</v>
      </c>
      <c r="K91" s="86" t="n">
        <v>0</v>
      </c>
      <c r="L91" s="86" t="n">
        <v>0</v>
      </c>
      <c r="M91" s="86" t="n">
        <v>0</v>
      </c>
      <c r="N91" s="85">
        <f>SUM(B91:M91)</f>
        <v/>
      </c>
    </row>
    <row r="92" ht="20.25" customHeight="1" s="91">
      <c r="A92" s="14" t="inlineStr">
        <is>
          <t>Recognized Opening A/R Collections</t>
        </is>
      </c>
      <c r="B92" s="84">
        <f>MIN(MAX(0,B91),'Start Here'!$H$10)</f>
        <v/>
      </c>
      <c r="C92" s="84">
        <f>MIN(MAX(0,C91),MAX(0,B93))</f>
        <v/>
      </c>
      <c r="D92" s="84">
        <f>MIN(MAX(0,D91),MAX(0,C93))</f>
        <v/>
      </c>
      <c r="E92" s="84">
        <f>MIN(MAX(0,E91),MAX(0,D93))</f>
        <v/>
      </c>
      <c r="F92" s="84">
        <f>MIN(MAX(0,F91),MAX(0,E93))</f>
        <v/>
      </c>
      <c r="G92" s="84">
        <f>MIN(MAX(0,G91),MAX(0,F93))</f>
        <v/>
      </c>
      <c r="H92" s="84">
        <f>MIN(MAX(0,H91),MAX(0,G93))</f>
        <v/>
      </c>
      <c r="I92" s="84">
        <f>MIN(MAX(0,I91),MAX(0,H93))</f>
        <v/>
      </c>
      <c r="J92" s="84">
        <f>MIN(MAX(0,J91),MAX(0,I93))</f>
        <v/>
      </c>
      <c r="K92" s="84">
        <f>MIN(MAX(0,K91),MAX(0,J93))</f>
        <v/>
      </c>
      <c r="L92" s="84">
        <f>MIN(MAX(0,L91),MAX(0,K93))</f>
        <v/>
      </c>
      <c r="M92" s="84">
        <f>MIN(MAX(0,M91),MAX(0,L93))</f>
        <v/>
      </c>
      <c r="N92" s="85">
        <f>SUM(B92:M92)</f>
        <v/>
      </c>
    </row>
    <row r="93" ht="20.25" customHeight="1" s="91">
      <c r="A93" s="14" t="inlineStr">
        <is>
          <t>Remaining Opening A/R</t>
        </is>
      </c>
      <c r="B93" s="84">
        <f>'Start Here'!$H$10-B92</f>
        <v/>
      </c>
      <c r="C93" s="84">
        <f>B93-C92</f>
        <v/>
      </c>
      <c r="D93" s="84">
        <f>C93-D92</f>
        <v/>
      </c>
      <c r="E93" s="84">
        <f>D93-E92</f>
        <v/>
      </c>
      <c r="F93" s="84">
        <f>E93-F92</f>
        <v/>
      </c>
      <c r="G93" s="84">
        <f>F93-G92</f>
        <v/>
      </c>
      <c r="H93" s="84">
        <f>G93-H92</f>
        <v/>
      </c>
      <c r="I93" s="84">
        <f>H93-I92</f>
        <v/>
      </c>
      <c r="J93" s="84">
        <f>I93-J92</f>
        <v/>
      </c>
      <c r="K93" s="84">
        <f>J93-K92</f>
        <v/>
      </c>
      <c r="L93" s="84">
        <f>K93-L92</f>
        <v/>
      </c>
      <c r="M93" s="84">
        <f>L93-M92</f>
        <v/>
      </c>
      <c r="N93" s="85">
        <f>M93</f>
        <v/>
      </c>
    </row>
    <row r="94" ht="20.25" customHeight="1" s="91">
      <c r="A94" s="37" t="inlineStr">
        <is>
          <t>Total Cash Collected</t>
        </is>
      </c>
      <c r="B94" s="89">
        <f>SUM(B88:B90)+B92</f>
        <v/>
      </c>
      <c r="C94" s="89">
        <f>SUM(C88:C90)+C92</f>
        <v/>
      </c>
      <c r="D94" s="89">
        <f>SUM(D88:D90)+D92</f>
        <v/>
      </c>
      <c r="E94" s="89">
        <f>SUM(E88:E90)+E92</f>
        <v/>
      </c>
      <c r="F94" s="89">
        <f>SUM(F88:F90)+F92</f>
        <v/>
      </c>
      <c r="G94" s="89">
        <f>SUM(G88:G90)+G92</f>
        <v/>
      </c>
      <c r="H94" s="89">
        <f>SUM(H88:H90)+H92</f>
        <v/>
      </c>
      <c r="I94" s="89">
        <f>SUM(I88:I90)+I92</f>
        <v/>
      </c>
      <c r="J94" s="89">
        <f>SUM(J88:J90)+J92</f>
        <v/>
      </c>
      <c r="K94" s="89">
        <f>SUM(K88:K90)+K92</f>
        <v/>
      </c>
      <c r="L94" s="89">
        <f>SUM(L88:L90)+L92</f>
        <v/>
      </c>
      <c r="M94" s="89">
        <f>SUM(M88:M90)+M92</f>
        <v/>
      </c>
      <c r="N94" s="89">
        <f>SUM(B94:M94)</f>
        <v/>
      </c>
    </row>
    <row r="95" ht="20.25" customHeight="1" s="91">
      <c r="A95" s="14" t="inlineStr">
        <is>
          <t>COGS Paid</t>
        </is>
      </c>
      <c r="B95" s="84">
        <f>B42</f>
        <v/>
      </c>
      <c r="C95" s="84">
        <f>C42</f>
        <v/>
      </c>
      <c r="D95" s="84">
        <f>D42</f>
        <v/>
      </c>
      <c r="E95" s="84">
        <f>E42</f>
        <v/>
      </c>
      <c r="F95" s="84">
        <f>F42</f>
        <v/>
      </c>
      <c r="G95" s="84">
        <f>G42</f>
        <v/>
      </c>
      <c r="H95" s="84">
        <f>H42</f>
        <v/>
      </c>
      <c r="I95" s="84">
        <f>I42</f>
        <v/>
      </c>
      <c r="J95" s="84">
        <f>J42</f>
        <v/>
      </c>
      <c r="K95" s="84">
        <f>K42</f>
        <v/>
      </c>
      <c r="L95" s="84">
        <f>L42</f>
        <v/>
      </c>
      <c r="M95" s="84">
        <f>M42</f>
        <v/>
      </c>
      <c r="N95" s="85">
        <f>N42</f>
        <v/>
      </c>
    </row>
    <row r="96" ht="20.25" customHeight="1" s="91">
      <c r="A96" s="14" t="inlineStr">
        <is>
          <t>Operating Expenses Paid</t>
        </is>
      </c>
      <c r="B96" s="84">
        <f>B74</f>
        <v/>
      </c>
      <c r="C96" s="84">
        <f>C74</f>
        <v/>
      </c>
      <c r="D96" s="84">
        <f>D74</f>
        <v/>
      </c>
      <c r="E96" s="84">
        <f>E74</f>
        <v/>
      </c>
      <c r="F96" s="84">
        <f>F74</f>
        <v/>
      </c>
      <c r="G96" s="84">
        <f>G74</f>
        <v/>
      </c>
      <c r="H96" s="84">
        <f>H74</f>
        <v/>
      </c>
      <c r="I96" s="84">
        <f>I74</f>
        <v/>
      </c>
      <c r="J96" s="84">
        <f>J74</f>
        <v/>
      </c>
      <c r="K96" s="84">
        <f>K74</f>
        <v/>
      </c>
      <c r="L96" s="84">
        <f>L74</f>
        <v/>
      </c>
      <c r="M96" s="84">
        <f>M74</f>
        <v/>
      </c>
      <c r="N96" s="85">
        <f>N74</f>
        <v/>
      </c>
    </row>
    <row r="97" ht="20.25" customHeight="1" s="91">
      <c r="A97" s="14" t="inlineStr">
        <is>
          <t>Other Cash Paid</t>
        </is>
      </c>
      <c r="B97" s="84">
        <f>B83</f>
        <v/>
      </c>
      <c r="C97" s="84">
        <f>C83</f>
        <v/>
      </c>
      <c r="D97" s="84">
        <f>D83</f>
        <v/>
      </c>
      <c r="E97" s="84">
        <f>E83</f>
        <v/>
      </c>
      <c r="F97" s="84">
        <f>F83</f>
        <v/>
      </c>
      <c r="G97" s="84">
        <f>G83</f>
        <v/>
      </c>
      <c r="H97" s="84">
        <f>H83</f>
        <v/>
      </c>
      <c r="I97" s="84">
        <f>I83</f>
        <v/>
      </c>
      <c r="J97" s="84">
        <f>J83</f>
        <v/>
      </c>
      <c r="K97" s="84">
        <f>K83</f>
        <v/>
      </c>
      <c r="L97" s="84">
        <f>L83</f>
        <v/>
      </c>
      <c r="M97" s="84">
        <f>M83</f>
        <v/>
      </c>
      <c r="N97" s="85">
        <f>N83</f>
        <v/>
      </c>
    </row>
    <row r="98" ht="20.25" customHeight="1" s="91">
      <c r="A98" s="37" t="inlineStr">
        <is>
          <t>Total Cash Going Out</t>
        </is>
      </c>
      <c r="B98" s="89">
        <f>SUM(B95:B97)</f>
        <v/>
      </c>
      <c r="C98" s="89">
        <f>SUM(C95:C97)</f>
        <v/>
      </c>
      <c r="D98" s="89">
        <f>SUM(D95:D97)</f>
        <v/>
      </c>
      <c r="E98" s="89">
        <f>SUM(E95:E97)</f>
        <v/>
      </c>
      <c r="F98" s="89">
        <f>SUM(F95:F97)</f>
        <v/>
      </c>
      <c r="G98" s="89">
        <f>SUM(G95:G97)</f>
        <v/>
      </c>
      <c r="H98" s="89">
        <f>SUM(H95:H97)</f>
        <v/>
      </c>
      <c r="I98" s="89">
        <f>SUM(I95:I97)</f>
        <v/>
      </c>
      <c r="J98" s="89">
        <f>SUM(J95:J97)</f>
        <v/>
      </c>
      <c r="K98" s="89">
        <f>SUM(K95:K97)</f>
        <v/>
      </c>
      <c r="L98" s="89">
        <f>SUM(L95:L97)</f>
        <v/>
      </c>
      <c r="M98" s="89">
        <f>SUM(M95:M97)</f>
        <v/>
      </c>
      <c r="N98" s="89">
        <f>SUM(B98:M98)</f>
        <v/>
      </c>
    </row>
    <row r="99" ht="20.25" customHeight="1" s="91">
      <c r="A99" s="37" t="inlineStr">
        <is>
          <t>Monthly Cash Change</t>
        </is>
      </c>
      <c r="B99" s="89">
        <f>B94-B98</f>
        <v/>
      </c>
      <c r="C99" s="89">
        <f>C94-C98</f>
        <v/>
      </c>
      <c r="D99" s="89">
        <f>D94-D98</f>
        <v/>
      </c>
      <c r="E99" s="89">
        <f>E94-E98</f>
        <v/>
      </c>
      <c r="F99" s="89">
        <f>F94-F98</f>
        <v/>
      </c>
      <c r="G99" s="89">
        <f>G94-G98</f>
        <v/>
      </c>
      <c r="H99" s="89">
        <f>H94-H98</f>
        <v/>
      </c>
      <c r="I99" s="89">
        <f>I94-I98</f>
        <v/>
      </c>
      <c r="J99" s="89">
        <f>J94-J98</f>
        <v/>
      </c>
      <c r="K99" s="89">
        <f>K94-K98</f>
        <v/>
      </c>
      <c r="L99" s="89">
        <f>L94-L98</f>
        <v/>
      </c>
      <c r="M99" s="89">
        <f>M94-M98</f>
        <v/>
      </c>
      <c r="N99" s="89">
        <f>SUM(B99:M99)</f>
        <v/>
      </c>
    </row>
    <row r="100" ht="20.25" customHeight="1" s="91">
      <c r="A100" s="37" t="inlineStr">
        <is>
          <t>Ending Cash</t>
        </is>
      </c>
      <c r="B100" s="89">
        <f>B86+B99</f>
        <v/>
      </c>
      <c r="C100" s="89">
        <f>C86+C99</f>
        <v/>
      </c>
      <c r="D100" s="89">
        <f>D86+D99</f>
        <v/>
      </c>
      <c r="E100" s="89">
        <f>E86+E99</f>
        <v/>
      </c>
      <c r="F100" s="89">
        <f>F86+F99</f>
        <v/>
      </c>
      <c r="G100" s="89">
        <f>G86+G99</f>
        <v/>
      </c>
      <c r="H100" s="89">
        <f>H86+H99</f>
        <v/>
      </c>
      <c r="I100" s="89">
        <f>I86+I99</f>
        <v/>
      </c>
      <c r="J100" s="89">
        <f>J86+J99</f>
        <v/>
      </c>
      <c r="K100" s="89">
        <f>K86+K99</f>
        <v/>
      </c>
      <c r="L100" s="89">
        <f>L86+L99</f>
        <v/>
      </c>
      <c r="M100" s="89">
        <f>M86+M99</f>
        <v/>
      </c>
      <c r="N100" s="89">
        <f>M100</f>
        <v/>
      </c>
    </row>
    <row r="101" ht="20.25" customHeight="1" s="91">
      <c r="A101" s="37" t="inlineStr">
        <is>
          <t>Above / (Below) Cash Floor</t>
        </is>
      </c>
      <c r="B101" s="89">
        <f>B100-'Start Here'!$C$10</f>
        <v/>
      </c>
      <c r="C101" s="89">
        <f>C100-'Start Here'!$C$10</f>
        <v/>
      </c>
      <c r="D101" s="89">
        <f>D100-'Start Here'!$C$10</f>
        <v/>
      </c>
      <c r="E101" s="89">
        <f>E100-'Start Here'!$C$10</f>
        <v/>
      </c>
      <c r="F101" s="89">
        <f>F100-'Start Here'!$C$10</f>
        <v/>
      </c>
      <c r="G101" s="89">
        <f>G100-'Start Here'!$C$10</f>
        <v/>
      </c>
      <c r="H101" s="89">
        <f>H100-'Start Here'!$C$10</f>
        <v/>
      </c>
      <c r="I101" s="89">
        <f>I100-'Start Here'!$C$10</f>
        <v/>
      </c>
      <c r="J101" s="89">
        <f>J100-'Start Here'!$C$10</f>
        <v/>
      </c>
      <c r="K101" s="89">
        <f>K100-'Start Here'!$C$10</f>
        <v/>
      </c>
      <c r="L101" s="89">
        <f>L100-'Start Here'!$C$10</f>
        <v/>
      </c>
      <c r="M101" s="89">
        <f>M100-'Start Here'!$C$10</f>
        <v/>
      </c>
      <c r="N101" s="89">
        <f>MIN(B101:M101)</f>
        <v/>
      </c>
    </row>
    <row r="102" ht="15.75" customHeight="1" s="91"/>
    <row r="103" ht="15.75" customHeight="1" s="91"/>
    <row r="104" ht="15.75" customHeight="1" s="91"/>
    <row r="105" ht="15.75" customHeight="1" s="91"/>
    <row r="106" ht="15.75" customHeight="1" s="91"/>
    <row r="107" ht="15.75" customHeight="1" s="91"/>
    <row r="108" ht="15.75" customHeight="1" s="91"/>
    <row r="109" ht="15.75" customHeight="1" s="91"/>
    <row r="110" ht="15.75" customHeight="1" s="91"/>
    <row r="111" ht="15.75" customHeight="1" s="91"/>
    <row r="112" ht="15.75" customHeight="1" s="91"/>
    <row r="113" ht="15.75" customHeight="1" s="91"/>
    <row r="114" ht="15.75" customHeight="1" s="91"/>
    <row r="115" ht="15.75" customHeight="1" s="91"/>
    <row r="116" ht="15.75" customHeight="1" s="91"/>
    <row r="117" ht="15.75" customHeight="1" s="91"/>
    <row r="118" ht="15.75" customHeight="1" s="91"/>
    <row r="119" ht="15.75" customHeight="1" s="91"/>
    <row r="120" ht="15.75" customHeight="1" s="91"/>
    <row r="121" ht="15.75" customHeight="1" s="91"/>
    <row r="122" ht="15.75" customHeight="1" s="91"/>
    <row r="123" ht="15.75" customHeight="1" s="91"/>
    <row r="124" ht="15.75" customHeight="1" s="91"/>
    <row r="125" ht="15.75" customHeight="1" s="91"/>
    <row r="126" ht="15.75" customHeight="1" s="91"/>
    <row r="127" ht="15.75" customHeight="1" s="91"/>
    <row r="128" ht="15.75" customHeight="1" s="91"/>
    <row r="129" ht="15.75" customHeight="1" s="91"/>
    <row r="130" ht="15.75" customHeight="1" s="91"/>
    <row r="131" ht="15.75" customHeight="1" s="91"/>
    <row r="132" ht="15.75" customHeight="1" s="91"/>
    <row r="133" ht="15.75" customHeight="1" s="91"/>
    <row r="134" ht="15.75" customHeight="1" s="91"/>
    <row r="135" ht="15.75" customHeight="1" s="91"/>
    <row r="136" ht="15.75" customHeight="1" s="91"/>
    <row r="137" ht="15.75" customHeight="1" s="91"/>
    <row r="138" ht="15.75" customHeight="1" s="91"/>
    <row r="139" ht="15.75" customHeight="1" s="91"/>
    <row r="140" ht="15.75" customHeight="1" s="91"/>
    <row r="141" ht="15.75" customHeight="1" s="91"/>
    <row r="142" ht="15.75" customHeight="1" s="91"/>
    <row r="143" ht="15.75" customHeight="1" s="91"/>
    <row r="144" ht="15.75" customHeight="1" s="91"/>
    <row r="145" ht="15.75" customHeight="1" s="91"/>
    <row r="146" ht="15.75" customHeight="1" s="91"/>
    <row r="147" ht="15.75" customHeight="1" s="91"/>
    <row r="148" ht="15.75" customHeight="1" s="91"/>
    <row r="149" ht="15.75" customHeight="1" s="91"/>
    <row r="150" ht="15.75" customHeight="1" s="91"/>
    <row r="151" ht="15.75" customHeight="1" s="91"/>
    <row r="152" ht="15.75" customHeight="1" s="91"/>
    <row r="153" ht="15.75" customHeight="1" s="91"/>
    <row r="154" ht="15.75" customHeight="1" s="91"/>
    <row r="155" ht="15.75" customHeight="1" s="91"/>
    <row r="156" ht="15.75" customHeight="1" s="91"/>
    <row r="157" ht="15.75" customHeight="1" s="91"/>
    <row r="158" ht="15.75" customHeight="1" s="91"/>
    <row r="159" ht="15.75" customHeight="1" s="91"/>
    <row r="160" ht="15.75" customHeight="1" s="91"/>
    <row r="161" ht="15.75" customHeight="1" s="91"/>
    <row r="162" ht="15.75" customHeight="1" s="91"/>
    <row r="163" ht="15.75" customHeight="1" s="91"/>
    <row r="164" ht="15.75" customHeight="1" s="91"/>
    <row r="165" ht="15.75" customHeight="1" s="91"/>
    <row r="166" ht="15.75" customHeight="1" s="91"/>
    <row r="167" ht="15.75" customHeight="1" s="91"/>
    <row r="168" ht="15.75" customHeight="1" s="91"/>
    <row r="169" ht="15.75" customHeight="1" s="91"/>
    <row r="170" ht="15.75" customHeight="1" s="91"/>
    <row r="171" ht="15.75" customHeight="1" s="91"/>
    <row r="172" ht="15.75" customHeight="1" s="91"/>
    <row r="173" ht="15.75" customHeight="1" s="91"/>
    <row r="174" ht="15.75" customHeight="1" s="91"/>
    <row r="175" ht="15.75" customHeight="1" s="91"/>
    <row r="176" ht="15.75" customHeight="1" s="91"/>
    <row r="177" ht="15.75" customHeight="1" s="91"/>
    <row r="178" ht="15.75" customHeight="1" s="91"/>
    <row r="179" ht="15.75" customHeight="1" s="91"/>
    <row r="180" ht="15.75" customHeight="1" s="91"/>
    <row r="181" ht="15.75" customHeight="1" s="91"/>
    <row r="182" ht="15.75" customHeight="1" s="91"/>
    <row r="183" ht="15.75" customHeight="1" s="91"/>
    <row r="184" ht="15.75" customHeight="1" s="91"/>
    <row r="185" ht="15.75" customHeight="1" s="91"/>
    <row r="186" ht="15.75" customHeight="1" s="91"/>
    <row r="187" ht="15.75" customHeight="1" s="91"/>
    <row r="188" ht="15.75" customHeight="1" s="91"/>
    <row r="189" ht="15.75" customHeight="1" s="91"/>
    <row r="190" ht="15.75" customHeight="1" s="91"/>
    <row r="191" ht="15.75" customHeight="1" s="91"/>
    <row r="192" ht="15.75" customHeight="1" s="91"/>
    <row r="193" ht="15.75" customHeight="1" s="91"/>
    <row r="194" ht="15.75" customHeight="1" s="91"/>
    <row r="195" ht="15.75" customHeight="1" s="91"/>
    <row r="196" ht="15.75" customHeight="1" s="91"/>
    <row r="197" ht="15.75" customHeight="1" s="91"/>
    <row r="198" ht="15.75" customHeight="1" s="91"/>
    <row r="199" ht="15.75" customHeight="1" s="91"/>
    <row r="200" ht="15.75" customHeight="1" s="91"/>
    <row r="201" ht="15.75" customHeight="1" s="91"/>
    <row r="202" ht="15.75" customHeight="1" s="91"/>
    <row r="203" ht="15.75" customHeight="1" s="91"/>
    <row r="204" ht="15.75" customHeight="1" s="91"/>
    <row r="205" ht="15.75" customHeight="1" s="91"/>
    <row r="206" ht="15.75" customHeight="1" s="91"/>
    <row r="207" ht="15.75" customHeight="1" s="91"/>
    <row r="208" ht="15.75" customHeight="1" s="91"/>
    <row r="209" ht="15.75" customHeight="1" s="91"/>
    <row r="210" ht="15.75" customHeight="1" s="91"/>
    <row r="211" ht="15.75" customHeight="1" s="91"/>
    <row r="212" ht="15.75" customHeight="1" s="91"/>
    <row r="213" ht="15.75" customHeight="1" s="91"/>
    <row r="214" ht="15.75" customHeight="1" s="91"/>
    <row r="215" ht="15.75" customHeight="1" s="91"/>
    <row r="216" ht="15.75" customHeight="1" s="91"/>
    <row r="217" ht="15.75" customHeight="1" s="91"/>
    <row r="218" ht="15.75" customHeight="1" s="91"/>
    <row r="219" ht="15.75" customHeight="1" s="91"/>
    <row r="220" ht="15.75" customHeight="1" s="91"/>
    <row r="221" ht="15.75" customHeight="1" s="91"/>
    <row r="222" ht="15.75" customHeight="1" s="91"/>
    <row r="223" ht="15.75" customHeight="1" s="91"/>
    <row r="224" ht="15.75" customHeight="1" s="91"/>
    <row r="225" ht="15.75" customHeight="1" s="91"/>
    <row r="226" ht="15.75" customHeight="1" s="91"/>
    <row r="227" ht="15.75" customHeight="1" s="91"/>
    <row r="228" ht="15.75" customHeight="1" s="91"/>
    <row r="229" ht="15.75" customHeight="1" s="91"/>
    <row r="230" ht="15.75" customHeight="1" s="91"/>
    <row r="231" ht="15.75" customHeight="1" s="91"/>
    <row r="232" ht="15.75" customHeight="1" s="91"/>
    <row r="233" ht="15.75" customHeight="1" s="91"/>
    <row r="234" ht="15.75" customHeight="1" s="91"/>
    <row r="235" ht="15.75" customHeight="1" s="91"/>
    <row r="236" ht="15.75" customHeight="1" s="91"/>
    <row r="237" ht="15.75" customHeight="1" s="91"/>
    <row r="238" ht="15.75" customHeight="1" s="91"/>
    <row r="239" ht="15.75" customHeight="1" s="91"/>
    <row r="240" ht="15.75" customHeight="1" s="91"/>
    <row r="241" ht="15.75" customHeight="1" s="91"/>
    <row r="242" ht="15.75" customHeight="1" s="91"/>
    <row r="243" ht="15.75" customHeight="1" s="91"/>
    <row r="244" ht="15.75" customHeight="1" s="91"/>
    <row r="245" ht="15.75" customHeight="1" s="91"/>
    <row r="246" ht="15.75" customHeight="1" s="91"/>
    <row r="247" ht="15.75" customHeight="1" s="91"/>
    <row r="248" ht="15.75" customHeight="1" s="91"/>
    <row r="249" ht="15.75" customHeight="1" s="91"/>
    <row r="250" ht="15.75" customHeight="1" s="91"/>
    <row r="251" ht="15.75" customHeight="1" s="91"/>
    <row r="252" ht="15.75" customHeight="1" s="91"/>
    <row r="253" ht="15.75" customHeight="1" s="91"/>
    <row r="254" ht="15.75" customHeight="1" s="91"/>
    <row r="255" ht="15.75" customHeight="1" s="91"/>
    <row r="256" ht="15.75" customHeight="1" s="91"/>
    <row r="257" ht="15.75" customHeight="1" s="91"/>
    <row r="258" ht="15.75" customHeight="1" s="91"/>
    <row r="259" ht="15.75" customHeight="1" s="91"/>
    <row r="260" ht="15.75" customHeight="1" s="91"/>
    <row r="261" ht="15.75" customHeight="1" s="91"/>
    <row r="262" ht="15.75" customHeight="1" s="91"/>
    <row r="263" ht="15.75" customHeight="1" s="91"/>
    <row r="264" ht="15.75" customHeight="1" s="91"/>
    <row r="265" ht="15.75" customHeight="1" s="91"/>
    <row r="266" ht="15.75" customHeight="1" s="91"/>
    <row r="267" ht="15.75" customHeight="1" s="91"/>
    <row r="268" ht="15.75" customHeight="1" s="91"/>
    <row r="269" ht="15.75" customHeight="1" s="91"/>
    <row r="270" ht="15.75" customHeight="1" s="91"/>
    <row r="271" ht="15.75" customHeight="1" s="91"/>
    <row r="272" ht="15.75" customHeight="1" s="91"/>
    <row r="273" ht="15.75" customHeight="1" s="91"/>
    <row r="274" ht="15.75" customHeight="1" s="91"/>
    <row r="275" ht="15.75" customHeight="1" s="91"/>
    <row r="276" ht="15.75" customHeight="1" s="91"/>
    <row r="277" ht="15.75" customHeight="1" s="91"/>
    <row r="278" ht="15.75" customHeight="1" s="91"/>
    <row r="279" ht="15.75" customHeight="1" s="91"/>
    <row r="280" ht="15.75" customHeight="1" s="91"/>
    <row r="281" ht="15.75" customHeight="1" s="91"/>
    <row r="282" ht="15.75" customHeight="1" s="91"/>
    <row r="283" ht="15.75" customHeight="1" s="91"/>
    <row r="284" ht="15.75" customHeight="1" s="91"/>
    <row r="285" ht="15.75" customHeight="1" s="91"/>
    <row r="286" ht="15.75" customHeight="1" s="91"/>
    <row r="287" ht="15.75" customHeight="1" s="91"/>
    <row r="288" ht="15.75" customHeight="1" s="91"/>
    <row r="289" ht="15.75" customHeight="1" s="91"/>
    <row r="290" ht="15.75" customHeight="1" s="91"/>
    <row r="291" ht="15.75" customHeight="1" s="91"/>
    <row r="292" ht="15.75" customHeight="1" s="91"/>
    <row r="293" ht="15.75" customHeight="1" s="91"/>
    <row r="294" ht="15.75" customHeight="1" s="91"/>
    <row r="295" ht="15.75" customHeight="1" s="91"/>
    <row r="296" ht="15.75" customHeight="1" s="91"/>
    <row r="297" ht="15.75" customHeight="1" s="91"/>
    <row r="298" ht="15.75" customHeight="1" s="91"/>
    <row r="299" ht="15.75" customHeight="1" s="91"/>
    <row r="300" ht="15.75" customHeight="1" s="91"/>
    <row r="301" ht="15.75" customHeight="1" s="91"/>
    <row r="302" ht="15.75" customHeight="1" s="91"/>
    <row r="303" ht="15.75" customHeight="1" s="91"/>
    <row r="304" ht="15.75" customHeight="1" s="91"/>
    <row r="305" ht="15.75" customHeight="1" s="91"/>
    <row r="306" ht="15.75" customHeight="1" s="91"/>
    <row r="307" ht="15.75" customHeight="1" s="91"/>
    <row r="308" ht="15.75" customHeight="1" s="91"/>
    <row r="309" ht="15.75" customHeight="1" s="91"/>
    <row r="310" ht="15.75" customHeight="1" s="91"/>
    <row r="311" ht="15.75" customHeight="1" s="91"/>
    <row r="312" ht="15.75" customHeight="1" s="91"/>
    <row r="313" ht="15.75" customHeight="1" s="91"/>
    <row r="314" ht="15.75" customHeight="1" s="91"/>
    <row r="315" ht="15.75" customHeight="1" s="91"/>
    <row r="316" ht="15.75" customHeight="1" s="91"/>
    <row r="317" ht="15.75" customHeight="1" s="91"/>
    <row r="318" ht="15.75" customHeight="1" s="91"/>
    <row r="319" ht="15.75" customHeight="1" s="91"/>
    <row r="320" ht="15.75" customHeight="1" s="91"/>
    <row r="321" ht="15.75" customHeight="1" s="91"/>
    <row r="322" ht="15.75" customHeight="1" s="91"/>
    <row r="323" ht="15.75" customHeight="1" s="91"/>
    <row r="324" ht="15.75" customHeight="1" s="91"/>
    <row r="325" ht="15.75" customHeight="1" s="91"/>
    <row r="326" ht="15.75" customHeight="1" s="91"/>
    <row r="327" ht="15.75" customHeight="1" s="91"/>
    <row r="328" ht="15.75" customHeight="1" s="91"/>
    <row r="329" ht="15.75" customHeight="1" s="91"/>
    <row r="330" ht="15.75" customHeight="1" s="91"/>
    <row r="331" ht="15.75" customHeight="1" s="91"/>
    <row r="332" ht="15.75" customHeight="1" s="91"/>
    <row r="333" ht="15.75" customHeight="1" s="91"/>
    <row r="334" ht="15.75" customHeight="1" s="91"/>
    <row r="335" ht="15.75" customHeight="1" s="91"/>
    <row r="336" ht="15.75" customHeight="1" s="91"/>
    <row r="337" ht="15.75" customHeight="1" s="91"/>
    <row r="338" ht="15.75" customHeight="1" s="91"/>
    <row r="339" ht="15.75" customHeight="1" s="91"/>
    <row r="340" ht="15.75" customHeight="1" s="91"/>
    <row r="341" ht="15.75" customHeight="1" s="91"/>
    <row r="342" ht="15.75" customHeight="1" s="91"/>
    <row r="343" ht="15.75" customHeight="1" s="91"/>
    <row r="344" ht="15.75" customHeight="1" s="91"/>
    <row r="345" ht="15.75" customHeight="1" s="91"/>
    <row r="346" ht="15.75" customHeight="1" s="91"/>
    <row r="347" ht="15.75" customHeight="1" s="91"/>
    <row r="348" ht="15.75" customHeight="1" s="91"/>
    <row r="349" ht="15.75" customHeight="1" s="91"/>
    <row r="350" ht="15.75" customHeight="1" s="91"/>
    <row r="351" ht="15.75" customHeight="1" s="91"/>
    <row r="352" ht="15.75" customHeight="1" s="91"/>
    <row r="353" ht="15.75" customHeight="1" s="91"/>
    <row r="354" ht="15.75" customHeight="1" s="91"/>
    <row r="355" ht="15.75" customHeight="1" s="91"/>
    <row r="356" ht="15.75" customHeight="1" s="91"/>
    <row r="357" ht="15.75" customHeight="1" s="91"/>
    <row r="358" ht="15.75" customHeight="1" s="91"/>
    <row r="359" ht="15.75" customHeight="1" s="91"/>
    <row r="360" ht="15.75" customHeight="1" s="91"/>
    <row r="361" ht="15.75" customHeight="1" s="91"/>
    <row r="362" ht="15.75" customHeight="1" s="91"/>
    <row r="363" ht="15.75" customHeight="1" s="91"/>
    <row r="364" ht="15.75" customHeight="1" s="91"/>
    <row r="365" ht="15.75" customHeight="1" s="91"/>
    <row r="366" ht="15.75" customHeight="1" s="91"/>
    <row r="367" ht="15.75" customHeight="1" s="91"/>
    <row r="368" ht="15.75" customHeight="1" s="91"/>
    <row r="369" ht="15.75" customHeight="1" s="91"/>
    <row r="370" ht="15.75" customHeight="1" s="91"/>
    <row r="371" ht="15.75" customHeight="1" s="91"/>
    <row r="372" ht="15.75" customHeight="1" s="91"/>
    <row r="373" ht="15.75" customHeight="1" s="91"/>
    <row r="374" ht="15.75" customHeight="1" s="91"/>
    <row r="375" ht="15.75" customHeight="1" s="91"/>
    <row r="376" ht="15.75" customHeight="1" s="91"/>
    <row r="377" ht="15.75" customHeight="1" s="91"/>
    <row r="378" ht="15.75" customHeight="1" s="91"/>
    <row r="379" ht="15.75" customHeight="1" s="91"/>
    <row r="380" ht="15.75" customHeight="1" s="91"/>
    <row r="381" ht="15.75" customHeight="1" s="91"/>
    <row r="382" ht="15.75" customHeight="1" s="91"/>
    <row r="383" ht="15.75" customHeight="1" s="91"/>
    <row r="384" ht="15.75" customHeight="1" s="91"/>
    <row r="385" ht="15.75" customHeight="1" s="91"/>
    <row r="386" ht="15.75" customHeight="1" s="91"/>
    <row r="387" ht="15.75" customHeight="1" s="91"/>
    <row r="388" ht="15.75" customHeight="1" s="91"/>
    <row r="389" ht="15.75" customHeight="1" s="91"/>
    <row r="390" ht="15.75" customHeight="1" s="91"/>
    <row r="391" ht="15.75" customHeight="1" s="91"/>
    <row r="392" ht="15.75" customHeight="1" s="91"/>
    <row r="393" ht="15.75" customHeight="1" s="91"/>
    <row r="394" ht="15.75" customHeight="1" s="91"/>
    <row r="395" ht="15.75" customHeight="1" s="91"/>
    <row r="396" ht="15.75" customHeight="1" s="91"/>
    <row r="397" ht="15.75" customHeight="1" s="91"/>
    <row r="398" ht="15.75" customHeight="1" s="91"/>
    <row r="399" ht="15.75" customHeight="1" s="91"/>
    <row r="400" ht="15.75" customHeight="1" s="91"/>
    <row r="401" ht="15.75" customHeight="1" s="91"/>
    <row r="402" ht="15.75" customHeight="1" s="91"/>
    <row r="403" ht="15.75" customHeight="1" s="91"/>
    <row r="404" ht="15.75" customHeight="1" s="91"/>
    <row r="405" ht="15.75" customHeight="1" s="91"/>
    <row r="406" ht="15.75" customHeight="1" s="91"/>
    <row r="407" ht="15.75" customHeight="1" s="91"/>
    <row r="408" ht="15.75" customHeight="1" s="91"/>
    <row r="409" ht="15.75" customHeight="1" s="91"/>
    <row r="410" ht="15.75" customHeight="1" s="91"/>
    <row r="411" ht="15.75" customHeight="1" s="91"/>
    <row r="412" ht="15.75" customHeight="1" s="91"/>
    <row r="413" ht="15.75" customHeight="1" s="91"/>
    <row r="414" ht="15.75" customHeight="1" s="91"/>
    <row r="415" ht="15.75" customHeight="1" s="91"/>
    <row r="416" ht="15.75" customHeight="1" s="91"/>
    <row r="417" ht="15.75" customHeight="1" s="91"/>
    <row r="418" ht="15.75" customHeight="1" s="91"/>
    <row r="419" ht="15.75" customHeight="1" s="91"/>
    <row r="420" ht="15.75" customHeight="1" s="91"/>
    <row r="421" ht="15.75" customHeight="1" s="91"/>
    <row r="422" ht="15.75" customHeight="1" s="91"/>
    <row r="423" ht="15.75" customHeight="1" s="91"/>
    <row r="424" ht="15.75" customHeight="1" s="91"/>
    <row r="425" ht="15.75" customHeight="1" s="91"/>
    <row r="426" ht="15.75" customHeight="1" s="91"/>
    <row r="427" ht="15.75" customHeight="1" s="91"/>
    <row r="428" ht="15.75" customHeight="1" s="91"/>
    <row r="429" ht="15.75" customHeight="1" s="91"/>
    <row r="430" ht="15.75" customHeight="1" s="91"/>
    <row r="431" ht="15.75" customHeight="1" s="91"/>
    <row r="432" ht="15.75" customHeight="1" s="91"/>
    <row r="433" ht="15.75" customHeight="1" s="91"/>
    <row r="434" ht="15.75" customHeight="1" s="91"/>
    <row r="435" ht="15.75" customHeight="1" s="91"/>
    <row r="436" ht="15.75" customHeight="1" s="91"/>
    <row r="437" ht="15.75" customHeight="1" s="91"/>
    <row r="438" ht="15.75" customHeight="1" s="91"/>
    <row r="439" ht="15.75" customHeight="1" s="91"/>
    <row r="440" ht="15.75" customHeight="1" s="91"/>
    <row r="441" ht="15.75" customHeight="1" s="91"/>
    <row r="442" ht="15.75" customHeight="1" s="91"/>
    <row r="443" ht="15.75" customHeight="1" s="91"/>
    <row r="444" ht="15.75" customHeight="1" s="91"/>
    <row r="445" ht="15.75" customHeight="1" s="91"/>
    <row r="446" ht="15.75" customHeight="1" s="91"/>
    <row r="447" ht="15.75" customHeight="1" s="91"/>
    <row r="448" ht="15.75" customHeight="1" s="91"/>
    <row r="449" ht="15.75" customHeight="1" s="91"/>
    <row r="450" ht="15.75" customHeight="1" s="91"/>
    <row r="451" ht="15.75" customHeight="1" s="91"/>
    <row r="452" ht="15.75" customHeight="1" s="91"/>
    <row r="453" ht="15.75" customHeight="1" s="91"/>
    <row r="454" ht="15.75" customHeight="1" s="91"/>
    <row r="455" ht="15.75" customHeight="1" s="91"/>
    <row r="456" ht="15.75" customHeight="1" s="91"/>
    <row r="457" ht="15.75" customHeight="1" s="91"/>
    <row r="458" ht="15.75" customHeight="1" s="91"/>
    <row r="459" ht="15.75" customHeight="1" s="91"/>
    <row r="460" ht="15.75" customHeight="1" s="91"/>
    <row r="461" ht="15.75" customHeight="1" s="91"/>
    <row r="462" ht="15.75" customHeight="1" s="91"/>
    <row r="463" ht="15.75" customHeight="1" s="91"/>
    <row r="464" ht="15.75" customHeight="1" s="91"/>
    <row r="465" ht="15.75" customHeight="1" s="91"/>
    <row r="466" ht="15.75" customHeight="1" s="91"/>
    <row r="467" ht="15.75" customHeight="1" s="91"/>
    <row r="468" ht="15.75" customHeight="1" s="91"/>
    <row r="469" ht="15.75" customHeight="1" s="91"/>
    <row r="470" ht="15.75" customHeight="1" s="91"/>
    <row r="471" ht="15.75" customHeight="1" s="91"/>
    <row r="472" ht="15.75" customHeight="1" s="91"/>
    <row r="473" ht="15.75" customHeight="1" s="91"/>
    <row r="474" ht="15.75" customHeight="1" s="91"/>
    <row r="475" ht="15.75" customHeight="1" s="91"/>
    <row r="476" ht="15.75" customHeight="1" s="91"/>
    <row r="477" ht="15.75" customHeight="1" s="91"/>
    <row r="478" ht="15.75" customHeight="1" s="91"/>
    <row r="479" ht="15.75" customHeight="1" s="91"/>
    <row r="480" ht="15.75" customHeight="1" s="91"/>
    <row r="481" ht="15.75" customHeight="1" s="91"/>
    <row r="482" ht="15.75" customHeight="1" s="91"/>
    <row r="483" ht="15.75" customHeight="1" s="91"/>
    <row r="484" ht="15.75" customHeight="1" s="91"/>
    <row r="485" ht="15.75" customHeight="1" s="91"/>
    <row r="486" ht="15.75" customHeight="1" s="91"/>
    <row r="487" ht="15.75" customHeight="1" s="91"/>
    <row r="488" ht="15.75" customHeight="1" s="91"/>
    <row r="489" ht="15.75" customHeight="1" s="91"/>
    <row r="490" ht="15.75" customHeight="1" s="91"/>
    <row r="491" ht="15.75" customHeight="1" s="91"/>
    <row r="492" ht="15.75" customHeight="1" s="91"/>
    <row r="493" ht="15.75" customHeight="1" s="91"/>
    <row r="494" ht="15.75" customHeight="1" s="91"/>
    <row r="495" ht="15.75" customHeight="1" s="91"/>
    <row r="496" ht="15.75" customHeight="1" s="91"/>
    <row r="497" ht="15.75" customHeight="1" s="91"/>
    <row r="498" ht="15.75" customHeight="1" s="91"/>
    <row r="499" ht="15.75" customHeight="1" s="91"/>
    <row r="500" ht="15.75" customHeight="1" s="91"/>
    <row r="501" ht="15.75" customHeight="1" s="91"/>
    <row r="502" ht="15.75" customHeight="1" s="91"/>
    <row r="503" ht="15.75" customHeight="1" s="91"/>
    <row r="504" ht="15.75" customHeight="1" s="91"/>
    <row r="505" ht="15.75" customHeight="1" s="91"/>
    <row r="506" ht="15.75" customHeight="1" s="91"/>
    <row r="507" ht="15.75" customHeight="1" s="91"/>
    <row r="508" ht="15.75" customHeight="1" s="91"/>
    <row r="509" ht="15.75" customHeight="1" s="91"/>
    <row r="510" ht="15.75" customHeight="1" s="91"/>
    <row r="511" ht="15.75" customHeight="1" s="91"/>
    <row r="512" ht="15.75" customHeight="1" s="91"/>
    <row r="513" ht="15.75" customHeight="1" s="91"/>
    <row r="514" ht="15.75" customHeight="1" s="91"/>
    <row r="515" ht="15.75" customHeight="1" s="91"/>
    <row r="516" ht="15.75" customHeight="1" s="91"/>
    <row r="517" ht="15.75" customHeight="1" s="91"/>
    <row r="518" ht="15.75" customHeight="1" s="91"/>
    <row r="519" ht="15.75" customHeight="1" s="91"/>
    <row r="520" ht="15.75" customHeight="1" s="91"/>
    <row r="521" ht="15.75" customHeight="1" s="91"/>
    <row r="522" ht="15.75" customHeight="1" s="91"/>
    <row r="523" ht="15.75" customHeight="1" s="91"/>
    <row r="524" ht="15.75" customHeight="1" s="91"/>
    <row r="525" ht="15.75" customHeight="1" s="91"/>
    <row r="526" ht="15.75" customHeight="1" s="91"/>
    <row r="527" ht="15.75" customHeight="1" s="91"/>
    <row r="528" ht="15.75" customHeight="1" s="91"/>
    <row r="529" ht="15.75" customHeight="1" s="91"/>
    <row r="530" ht="15.75" customHeight="1" s="91"/>
    <row r="531" ht="15.75" customHeight="1" s="91"/>
    <row r="532" ht="15.75" customHeight="1" s="91"/>
    <row r="533" ht="15.75" customHeight="1" s="91"/>
    <row r="534" ht="15.75" customHeight="1" s="91"/>
    <row r="535" ht="15.75" customHeight="1" s="91"/>
    <row r="536" ht="15.75" customHeight="1" s="91"/>
    <row r="537" ht="15.75" customHeight="1" s="91"/>
    <row r="538" ht="15.75" customHeight="1" s="91"/>
    <row r="539" ht="15.75" customHeight="1" s="91"/>
    <row r="540" ht="15.75" customHeight="1" s="91"/>
    <row r="541" ht="15.75" customHeight="1" s="91"/>
    <row r="542" ht="15.75" customHeight="1" s="91"/>
    <row r="543" ht="15.75" customHeight="1" s="91"/>
    <row r="544" ht="15.75" customHeight="1" s="91"/>
    <row r="545" ht="15.75" customHeight="1" s="91"/>
    <row r="546" ht="15.75" customHeight="1" s="91"/>
    <row r="547" ht="15.75" customHeight="1" s="91"/>
    <row r="548" ht="15.75" customHeight="1" s="91"/>
    <row r="549" ht="15.75" customHeight="1" s="91"/>
    <row r="550" ht="15.75" customHeight="1" s="91"/>
    <row r="551" ht="15.75" customHeight="1" s="91"/>
    <row r="552" ht="15.75" customHeight="1" s="91"/>
    <row r="553" ht="15.75" customHeight="1" s="91"/>
    <row r="554" ht="15.75" customHeight="1" s="91"/>
    <row r="555" ht="15.75" customHeight="1" s="91"/>
    <row r="556" ht="15.75" customHeight="1" s="91"/>
    <row r="557" ht="15.75" customHeight="1" s="91"/>
    <row r="558" ht="15.75" customHeight="1" s="91"/>
    <row r="559" ht="15.75" customHeight="1" s="91"/>
    <row r="560" ht="15.75" customHeight="1" s="91"/>
    <row r="561" ht="15.75" customHeight="1" s="91"/>
    <row r="562" ht="15.75" customHeight="1" s="91"/>
    <row r="563" ht="15.75" customHeight="1" s="91"/>
    <row r="564" ht="15.75" customHeight="1" s="91"/>
    <row r="565" ht="15.75" customHeight="1" s="91"/>
    <row r="566" ht="15.75" customHeight="1" s="91"/>
    <row r="567" ht="15.75" customHeight="1" s="91"/>
    <row r="568" ht="15.75" customHeight="1" s="91"/>
    <row r="569" ht="15.75" customHeight="1" s="91"/>
    <row r="570" ht="15.75" customHeight="1" s="91"/>
    <row r="571" ht="15.75" customHeight="1" s="91"/>
    <row r="572" ht="15.75" customHeight="1" s="91"/>
    <row r="573" ht="15.75" customHeight="1" s="91"/>
    <row r="574" ht="15.75" customHeight="1" s="91"/>
    <row r="575" ht="15.75" customHeight="1" s="91"/>
    <row r="576" ht="15.75" customHeight="1" s="91"/>
    <row r="577" ht="15.75" customHeight="1" s="91"/>
    <row r="578" ht="15.75" customHeight="1" s="91"/>
    <row r="579" ht="15.75" customHeight="1" s="91"/>
    <row r="580" ht="15.75" customHeight="1" s="91"/>
    <row r="581" ht="15.75" customHeight="1" s="91"/>
    <row r="582" ht="15.75" customHeight="1" s="91"/>
    <row r="583" ht="15.75" customHeight="1" s="91"/>
    <row r="584" ht="15.75" customHeight="1" s="91"/>
    <row r="585" ht="15.75" customHeight="1" s="91"/>
    <row r="586" ht="15.75" customHeight="1" s="91"/>
    <row r="587" ht="15.75" customHeight="1" s="91"/>
    <row r="588" ht="15.75" customHeight="1" s="91"/>
    <row r="589" ht="15.75" customHeight="1" s="91"/>
    <row r="590" ht="15.75" customHeight="1" s="91"/>
    <row r="591" ht="15.75" customHeight="1" s="91"/>
    <row r="592" ht="15.75" customHeight="1" s="91"/>
    <row r="593" ht="15.75" customHeight="1" s="91"/>
    <row r="594" ht="15.75" customHeight="1" s="91"/>
    <row r="595" ht="15.75" customHeight="1" s="91"/>
    <row r="596" ht="15.75" customHeight="1" s="91"/>
    <row r="597" ht="15.75" customHeight="1" s="91"/>
    <row r="598" ht="15.75" customHeight="1" s="91"/>
    <row r="599" ht="15.75" customHeight="1" s="91"/>
    <row r="600" ht="15.75" customHeight="1" s="91"/>
    <row r="601" ht="15.75" customHeight="1" s="91"/>
    <row r="602" ht="15.75" customHeight="1" s="91"/>
    <row r="603" ht="15.75" customHeight="1" s="91"/>
    <row r="604" ht="15.75" customHeight="1" s="91"/>
    <row r="605" ht="15.75" customHeight="1" s="91"/>
    <row r="606" ht="15.75" customHeight="1" s="91"/>
    <row r="607" ht="15.75" customHeight="1" s="91"/>
    <row r="608" ht="15.75" customHeight="1" s="91"/>
    <row r="609" ht="15.75" customHeight="1" s="91"/>
    <row r="610" ht="15.75" customHeight="1" s="91"/>
    <row r="611" ht="15.75" customHeight="1" s="91"/>
    <row r="612" ht="15.75" customHeight="1" s="91"/>
    <row r="613" ht="15.75" customHeight="1" s="91"/>
    <row r="614" ht="15.75" customHeight="1" s="91"/>
    <row r="615" ht="15.75" customHeight="1" s="91"/>
    <row r="616" ht="15.75" customHeight="1" s="91"/>
    <row r="617" ht="15.75" customHeight="1" s="91"/>
    <row r="618" ht="15.75" customHeight="1" s="91"/>
    <row r="619" ht="15.75" customHeight="1" s="91"/>
    <row r="620" ht="15.75" customHeight="1" s="91"/>
    <row r="621" ht="15.75" customHeight="1" s="91"/>
    <row r="622" ht="15.75" customHeight="1" s="91"/>
    <row r="623" ht="15.75" customHeight="1" s="91"/>
    <row r="624" ht="15.75" customHeight="1" s="91"/>
    <row r="625" ht="15.75" customHeight="1" s="91"/>
    <row r="626" ht="15.75" customHeight="1" s="91"/>
    <row r="627" ht="15.75" customHeight="1" s="91"/>
    <row r="628" ht="15.75" customHeight="1" s="91"/>
    <row r="629" ht="15.75" customHeight="1" s="91"/>
    <row r="630" ht="15.75" customHeight="1" s="91"/>
    <row r="631" ht="15.75" customHeight="1" s="91"/>
    <row r="632" ht="15.75" customHeight="1" s="91"/>
    <row r="633" ht="15.75" customHeight="1" s="91"/>
    <row r="634" ht="15.75" customHeight="1" s="91"/>
    <row r="635" ht="15.75" customHeight="1" s="91"/>
    <row r="636" ht="15.75" customHeight="1" s="91"/>
    <row r="637" ht="15.75" customHeight="1" s="91"/>
    <row r="638" ht="15.75" customHeight="1" s="91"/>
    <row r="639" ht="15.75" customHeight="1" s="91"/>
    <row r="640" ht="15.75" customHeight="1" s="91"/>
    <row r="641" ht="15.75" customHeight="1" s="91"/>
    <row r="642" ht="15.75" customHeight="1" s="91"/>
    <row r="643" ht="15.75" customHeight="1" s="91"/>
    <row r="644" ht="15.75" customHeight="1" s="91"/>
    <row r="645" ht="15.75" customHeight="1" s="91"/>
    <row r="646" ht="15.75" customHeight="1" s="91"/>
    <row r="647" ht="15.75" customHeight="1" s="91"/>
    <row r="648" ht="15.75" customHeight="1" s="91"/>
    <row r="649" ht="15.75" customHeight="1" s="91"/>
    <row r="650" ht="15.75" customHeight="1" s="91"/>
    <row r="651" ht="15.75" customHeight="1" s="91"/>
    <row r="652" ht="15.75" customHeight="1" s="91"/>
    <row r="653" ht="15.75" customHeight="1" s="91"/>
    <row r="654" ht="15.75" customHeight="1" s="91"/>
    <row r="655" ht="15.75" customHeight="1" s="91"/>
    <row r="656" ht="15.75" customHeight="1" s="91"/>
    <row r="657" ht="15.75" customHeight="1" s="91"/>
    <row r="658" ht="15.75" customHeight="1" s="91"/>
    <row r="659" ht="15.75" customHeight="1" s="91"/>
    <row r="660" ht="15.75" customHeight="1" s="91"/>
    <row r="661" ht="15.75" customHeight="1" s="91"/>
    <row r="662" ht="15.75" customHeight="1" s="91"/>
    <row r="663" ht="15.75" customHeight="1" s="91"/>
    <row r="664" ht="15.75" customHeight="1" s="91"/>
    <row r="665" ht="15.75" customHeight="1" s="91"/>
    <row r="666" ht="15.75" customHeight="1" s="91"/>
    <row r="667" ht="15.75" customHeight="1" s="91"/>
    <row r="668" ht="15.75" customHeight="1" s="91"/>
    <row r="669" ht="15.75" customHeight="1" s="91"/>
    <row r="670" ht="15.75" customHeight="1" s="91"/>
    <row r="671" ht="15.75" customHeight="1" s="91"/>
    <row r="672" ht="15.75" customHeight="1" s="91"/>
    <row r="673" ht="15.75" customHeight="1" s="91"/>
    <row r="674" ht="15.75" customHeight="1" s="91"/>
    <row r="675" ht="15.75" customHeight="1" s="91"/>
    <row r="676" ht="15.75" customHeight="1" s="91"/>
    <row r="677" ht="15.75" customHeight="1" s="91"/>
    <row r="678" ht="15.75" customHeight="1" s="91"/>
    <row r="679" ht="15.75" customHeight="1" s="91"/>
    <row r="680" ht="15.75" customHeight="1" s="91"/>
    <row r="681" ht="15.75" customHeight="1" s="91"/>
    <row r="682" ht="15.75" customHeight="1" s="91"/>
    <row r="683" ht="15.75" customHeight="1" s="91"/>
    <row r="684" ht="15.75" customHeight="1" s="91"/>
    <row r="685" ht="15.75" customHeight="1" s="91"/>
    <row r="686" ht="15.75" customHeight="1" s="91"/>
    <row r="687" ht="15.75" customHeight="1" s="91"/>
    <row r="688" ht="15.75" customHeight="1" s="91"/>
    <row r="689" ht="15.75" customHeight="1" s="91"/>
    <row r="690" ht="15.75" customHeight="1" s="91"/>
    <row r="691" ht="15.75" customHeight="1" s="91"/>
    <row r="692" ht="15.75" customHeight="1" s="91"/>
    <row r="693" ht="15.75" customHeight="1" s="91"/>
    <row r="694" ht="15.75" customHeight="1" s="91"/>
    <row r="695" ht="15.75" customHeight="1" s="91"/>
    <row r="696" ht="15.75" customHeight="1" s="91"/>
    <row r="697" ht="15.75" customHeight="1" s="91"/>
    <row r="698" ht="15.75" customHeight="1" s="91"/>
    <row r="699" ht="15.75" customHeight="1" s="91"/>
    <row r="700" ht="15.75" customHeight="1" s="91"/>
    <row r="701" ht="15.75" customHeight="1" s="91"/>
    <row r="702" ht="15.75" customHeight="1" s="91"/>
    <row r="703" ht="15.75" customHeight="1" s="91"/>
    <row r="704" ht="15.75" customHeight="1" s="91"/>
    <row r="705" ht="15.75" customHeight="1" s="91"/>
    <row r="706" ht="15.75" customHeight="1" s="91"/>
    <row r="707" ht="15.75" customHeight="1" s="91"/>
    <row r="708" ht="15.75" customHeight="1" s="91"/>
    <row r="709" ht="15.75" customHeight="1" s="91"/>
    <row r="710" ht="15.75" customHeight="1" s="91"/>
    <row r="711" ht="15.75" customHeight="1" s="91"/>
    <row r="712" ht="15.75" customHeight="1" s="91"/>
    <row r="713" ht="15.75" customHeight="1" s="91"/>
    <row r="714" ht="15.75" customHeight="1" s="91"/>
    <row r="715" ht="15.75" customHeight="1" s="91"/>
    <row r="716" ht="15.75" customHeight="1" s="91"/>
    <row r="717" ht="15.75" customHeight="1" s="91"/>
    <row r="718" ht="15.75" customHeight="1" s="91"/>
    <row r="719" ht="15.75" customHeight="1" s="91"/>
    <row r="720" ht="15.75" customHeight="1" s="91"/>
    <row r="721" ht="15.75" customHeight="1" s="91"/>
    <row r="722" ht="15.75" customHeight="1" s="91"/>
    <row r="723" ht="15.75" customHeight="1" s="91"/>
    <row r="724" ht="15.75" customHeight="1" s="91"/>
    <row r="725" ht="15.75" customHeight="1" s="91"/>
    <row r="726" ht="15.75" customHeight="1" s="91"/>
    <row r="727" ht="15.75" customHeight="1" s="91"/>
    <row r="728" ht="15.75" customHeight="1" s="91"/>
    <row r="729" ht="15.75" customHeight="1" s="91"/>
    <row r="730" ht="15.75" customHeight="1" s="91"/>
    <row r="731" ht="15.75" customHeight="1" s="91"/>
    <row r="732" ht="15.75" customHeight="1" s="91"/>
    <row r="733" ht="15.75" customHeight="1" s="91"/>
    <row r="734" ht="15.75" customHeight="1" s="91"/>
    <row r="735" ht="15.75" customHeight="1" s="91"/>
    <row r="736" ht="15.75" customHeight="1" s="91"/>
    <row r="737" ht="15.75" customHeight="1" s="91"/>
    <row r="738" ht="15.75" customHeight="1" s="91"/>
    <row r="739" ht="15.75" customHeight="1" s="91"/>
    <row r="740" ht="15.75" customHeight="1" s="91"/>
    <row r="741" ht="15.75" customHeight="1" s="91"/>
    <row r="742" ht="15.75" customHeight="1" s="91"/>
    <row r="743" ht="15.75" customHeight="1" s="91"/>
    <row r="744" ht="15.75" customHeight="1" s="91"/>
    <row r="745" ht="15.75" customHeight="1" s="91"/>
    <row r="746" ht="15.75" customHeight="1" s="91"/>
    <row r="747" ht="15.75" customHeight="1" s="91"/>
    <row r="748" ht="15.75" customHeight="1" s="91"/>
    <row r="749" ht="15.75" customHeight="1" s="91"/>
    <row r="750" ht="15.75" customHeight="1" s="91"/>
    <row r="751" ht="15.75" customHeight="1" s="91"/>
    <row r="752" ht="15.75" customHeight="1" s="91"/>
    <row r="753" ht="15.75" customHeight="1" s="91"/>
    <row r="754" ht="15.75" customHeight="1" s="91"/>
    <row r="755" ht="15.75" customHeight="1" s="91"/>
    <row r="756" ht="15.75" customHeight="1" s="91"/>
    <row r="757" ht="15.75" customHeight="1" s="91"/>
    <row r="758" ht="15.75" customHeight="1" s="91"/>
    <row r="759" ht="15.75" customHeight="1" s="91"/>
    <row r="760" ht="15.75" customHeight="1" s="91"/>
    <row r="761" ht="15.75" customHeight="1" s="91"/>
    <row r="762" ht="15.75" customHeight="1" s="91"/>
    <row r="763" ht="15.75" customHeight="1" s="91"/>
    <row r="764" ht="15.75" customHeight="1" s="91"/>
    <row r="765" ht="15.75" customHeight="1" s="91"/>
    <row r="766" ht="15.75" customHeight="1" s="91"/>
    <row r="767" ht="15.75" customHeight="1" s="91"/>
    <row r="768" ht="15.75" customHeight="1" s="91"/>
    <row r="769" ht="15.75" customHeight="1" s="91"/>
    <row r="770" ht="15.75" customHeight="1" s="91"/>
    <row r="771" ht="15.75" customHeight="1" s="91"/>
    <row r="772" ht="15.75" customHeight="1" s="91"/>
    <row r="773" ht="15.75" customHeight="1" s="91"/>
    <row r="774" ht="15.75" customHeight="1" s="91"/>
    <row r="775" ht="15.75" customHeight="1" s="91"/>
    <row r="776" ht="15.75" customHeight="1" s="91"/>
    <row r="777" ht="15.75" customHeight="1" s="91"/>
    <row r="778" ht="15.75" customHeight="1" s="91"/>
    <row r="779" ht="15.75" customHeight="1" s="91"/>
    <row r="780" ht="15.75" customHeight="1" s="91"/>
    <row r="781" ht="15.75" customHeight="1" s="91"/>
    <row r="782" ht="15.75" customHeight="1" s="91"/>
    <row r="783" ht="15.75" customHeight="1" s="91"/>
    <row r="784" ht="15.75" customHeight="1" s="91"/>
    <row r="785" ht="15.75" customHeight="1" s="91"/>
    <row r="786" ht="15.75" customHeight="1" s="91"/>
    <row r="787" ht="15.75" customHeight="1" s="91"/>
    <row r="788" ht="15.75" customHeight="1" s="91"/>
    <row r="789" ht="15.75" customHeight="1" s="91"/>
    <row r="790" ht="15.75" customHeight="1" s="91"/>
    <row r="791" ht="15.75" customHeight="1" s="91"/>
    <row r="792" ht="15.75" customHeight="1" s="91"/>
    <row r="793" ht="15.75" customHeight="1" s="91"/>
    <row r="794" ht="15.75" customHeight="1" s="91"/>
    <row r="795" ht="15.75" customHeight="1" s="91"/>
    <row r="796" ht="15.75" customHeight="1" s="91"/>
    <row r="797" ht="15.75" customHeight="1" s="91"/>
    <row r="798" ht="15.75" customHeight="1" s="91"/>
    <row r="799" ht="15.75" customHeight="1" s="91"/>
    <row r="800" ht="15.75" customHeight="1" s="91"/>
    <row r="801" ht="15.75" customHeight="1" s="91"/>
    <row r="802" ht="15.75" customHeight="1" s="91"/>
    <row r="803" ht="15.75" customHeight="1" s="91"/>
    <row r="804" ht="15.75" customHeight="1" s="91"/>
    <row r="805" ht="15.75" customHeight="1" s="91"/>
    <row r="806" ht="15.75" customHeight="1" s="91"/>
    <row r="807" ht="15.75" customHeight="1" s="91"/>
    <row r="808" ht="15.75" customHeight="1" s="91"/>
    <row r="809" ht="15.75" customHeight="1" s="91"/>
    <row r="810" ht="15.75" customHeight="1" s="91"/>
    <row r="811" ht="15.75" customHeight="1" s="91"/>
    <row r="812" ht="15.75" customHeight="1" s="91"/>
    <row r="813" ht="15.75" customHeight="1" s="91"/>
    <row r="814" ht="15.75" customHeight="1" s="91"/>
    <row r="815" ht="15.75" customHeight="1" s="91"/>
    <row r="816" ht="15.75" customHeight="1" s="91"/>
    <row r="817" ht="15.75" customHeight="1" s="91"/>
    <row r="818" ht="15.75" customHeight="1" s="91"/>
    <row r="819" ht="15.75" customHeight="1" s="91"/>
    <row r="820" ht="15.75" customHeight="1" s="91"/>
    <row r="821" ht="15.75" customHeight="1" s="91"/>
    <row r="822" ht="15.75" customHeight="1" s="91"/>
    <row r="823" ht="15.75" customHeight="1" s="91"/>
    <row r="824" ht="15.75" customHeight="1" s="91"/>
    <row r="825" ht="15.75" customHeight="1" s="91"/>
    <row r="826" ht="15.75" customHeight="1" s="91"/>
    <row r="827" ht="15.75" customHeight="1" s="91"/>
    <row r="828" ht="15.75" customHeight="1" s="91"/>
    <row r="829" ht="15.75" customHeight="1" s="91"/>
    <row r="830" ht="15.75" customHeight="1" s="91"/>
    <row r="831" ht="15.75" customHeight="1" s="91"/>
    <row r="832" ht="15.75" customHeight="1" s="91"/>
    <row r="833" ht="15.75" customHeight="1" s="91"/>
    <row r="834" ht="15.75" customHeight="1" s="91"/>
    <row r="835" ht="15.75" customHeight="1" s="91"/>
    <row r="836" ht="15.75" customHeight="1" s="91"/>
    <row r="837" ht="15.75" customHeight="1" s="91"/>
    <row r="838" ht="15.75" customHeight="1" s="91"/>
    <row r="839" ht="15.75" customHeight="1" s="91"/>
    <row r="840" ht="15.75" customHeight="1" s="91"/>
    <row r="841" ht="15.75" customHeight="1" s="91"/>
    <row r="842" ht="15.75" customHeight="1" s="91"/>
    <row r="843" ht="15.75" customHeight="1" s="91"/>
    <row r="844" ht="15.75" customHeight="1" s="91"/>
    <row r="845" ht="15.75" customHeight="1" s="91"/>
    <row r="846" ht="15.75" customHeight="1" s="91"/>
    <row r="847" ht="15.75" customHeight="1" s="91"/>
    <row r="848" ht="15.75" customHeight="1" s="91"/>
    <row r="849" ht="15.75" customHeight="1" s="91"/>
    <row r="850" ht="15.75" customHeight="1" s="91"/>
    <row r="851" ht="15.75" customHeight="1" s="91"/>
    <row r="852" ht="15.75" customHeight="1" s="91"/>
    <row r="853" ht="15.75" customHeight="1" s="91"/>
    <row r="854" ht="15.75" customHeight="1" s="91"/>
    <row r="855" ht="15.75" customHeight="1" s="91"/>
    <row r="856" ht="15.75" customHeight="1" s="91"/>
    <row r="857" ht="15.75" customHeight="1" s="91"/>
    <row r="858" ht="15.75" customHeight="1" s="91"/>
    <row r="859" ht="15.75" customHeight="1" s="91"/>
    <row r="860" ht="15.75" customHeight="1" s="91"/>
    <row r="861" ht="15.75" customHeight="1" s="91"/>
    <row r="862" ht="15.75" customHeight="1" s="91"/>
    <row r="863" ht="15.75" customHeight="1" s="91"/>
    <row r="864" ht="15.75" customHeight="1" s="91"/>
    <row r="865" ht="15.75" customHeight="1" s="91"/>
    <row r="866" ht="15.75" customHeight="1" s="91"/>
    <row r="867" ht="15.75" customHeight="1" s="91"/>
    <row r="868" ht="15.75" customHeight="1" s="91"/>
    <row r="869" ht="15.75" customHeight="1" s="91"/>
    <row r="870" ht="15.75" customHeight="1" s="91"/>
    <row r="871" ht="15.75" customHeight="1" s="91"/>
    <row r="872" ht="15.75" customHeight="1" s="91"/>
    <row r="873" ht="15.75" customHeight="1" s="91"/>
    <row r="874" ht="15.75" customHeight="1" s="91"/>
    <row r="875" ht="15.75" customHeight="1" s="91"/>
    <row r="876" ht="15.75" customHeight="1" s="91"/>
    <row r="877" ht="15.75" customHeight="1" s="91"/>
    <row r="878" ht="15.75" customHeight="1" s="91"/>
    <row r="879" ht="15.75" customHeight="1" s="91"/>
    <row r="880" ht="15.75" customHeight="1" s="91"/>
    <row r="881" ht="15.75" customHeight="1" s="91"/>
    <row r="882" ht="15.75" customHeight="1" s="91"/>
    <row r="883" ht="15.75" customHeight="1" s="91"/>
    <row r="884" ht="15.75" customHeight="1" s="91"/>
    <row r="885" ht="15.75" customHeight="1" s="91"/>
    <row r="886" ht="15.75" customHeight="1" s="91"/>
    <row r="887" ht="15.75" customHeight="1" s="91"/>
    <row r="888" ht="15.75" customHeight="1" s="91"/>
    <row r="889" ht="15.75" customHeight="1" s="91"/>
    <row r="890" ht="15.75" customHeight="1" s="91"/>
    <row r="891" ht="15.75" customHeight="1" s="91"/>
    <row r="892" ht="15.75" customHeight="1" s="91"/>
    <row r="893" ht="15.75" customHeight="1" s="91"/>
    <row r="894" ht="15.75" customHeight="1" s="91"/>
    <row r="895" ht="15.75" customHeight="1" s="91"/>
    <row r="896" ht="15.75" customHeight="1" s="91"/>
    <row r="897" ht="15.75" customHeight="1" s="91"/>
    <row r="898" ht="15.75" customHeight="1" s="91"/>
    <row r="899" ht="15.75" customHeight="1" s="91"/>
    <row r="900" ht="15.75" customHeight="1" s="91"/>
    <row r="901" ht="15.75" customHeight="1" s="91"/>
    <row r="902" ht="15.75" customHeight="1" s="91"/>
    <row r="903" ht="15.75" customHeight="1" s="91"/>
    <row r="904" ht="15.75" customHeight="1" s="91"/>
    <row r="905" ht="15.75" customHeight="1" s="91"/>
    <row r="906" ht="15.75" customHeight="1" s="91"/>
    <row r="907" ht="15.75" customHeight="1" s="91"/>
    <row r="908" ht="15.75" customHeight="1" s="91"/>
    <row r="909" ht="15.75" customHeight="1" s="91"/>
    <row r="910" ht="15.75" customHeight="1" s="91"/>
    <row r="911" ht="15.75" customHeight="1" s="91"/>
    <row r="912" ht="15.75" customHeight="1" s="91"/>
    <row r="913" ht="15.75" customHeight="1" s="91"/>
    <row r="914" ht="15.75" customHeight="1" s="91"/>
    <row r="915" ht="15.75" customHeight="1" s="91"/>
    <row r="916" ht="15.75" customHeight="1" s="91"/>
    <row r="917" ht="15.75" customHeight="1" s="91"/>
    <row r="918" ht="15.75" customHeight="1" s="91"/>
    <row r="919" ht="15.75" customHeight="1" s="91"/>
    <row r="920" ht="15.75" customHeight="1" s="91"/>
    <row r="921" ht="15.75" customHeight="1" s="91"/>
    <row r="922" ht="15.75" customHeight="1" s="91"/>
    <row r="923" ht="15.75" customHeight="1" s="91"/>
    <row r="924" ht="15.75" customHeight="1" s="91"/>
    <row r="925" ht="15.75" customHeight="1" s="91"/>
    <row r="926" ht="15.75" customHeight="1" s="91"/>
    <row r="927" ht="15.75" customHeight="1" s="91"/>
    <row r="928" ht="15.75" customHeight="1" s="91"/>
    <row r="929" ht="15.75" customHeight="1" s="91"/>
    <row r="930" ht="15.75" customHeight="1" s="91"/>
    <row r="931" ht="15.75" customHeight="1" s="91"/>
    <row r="932" ht="15.75" customHeight="1" s="91"/>
    <row r="933" ht="15.75" customHeight="1" s="91"/>
    <row r="934" ht="15.75" customHeight="1" s="91"/>
    <row r="935" ht="15.75" customHeight="1" s="91"/>
    <row r="936" ht="15.75" customHeight="1" s="91"/>
    <row r="937" ht="15.75" customHeight="1" s="91"/>
    <row r="938" ht="15.75" customHeight="1" s="91"/>
    <row r="939" ht="15.75" customHeight="1" s="91"/>
    <row r="940" ht="15.75" customHeight="1" s="91"/>
    <row r="941" ht="15.75" customHeight="1" s="91"/>
    <row r="942" ht="15.75" customHeight="1" s="91"/>
    <row r="943" ht="15.75" customHeight="1" s="91"/>
    <row r="944" ht="15.75" customHeight="1" s="91"/>
    <row r="945" ht="15.75" customHeight="1" s="91"/>
    <row r="946" ht="15.75" customHeight="1" s="91"/>
    <row r="947" ht="15.75" customHeight="1" s="91"/>
    <row r="948" ht="15.75" customHeight="1" s="91"/>
    <row r="949" ht="15.75" customHeight="1" s="91"/>
    <row r="950" ht="15.75" customHeight="1" s="91"/>
    <row r="951" ht="15.75" customHeight="1" s="91"/>
    <row r="952" ht="15.75" customHeight="1" s="91"/>
    <row r="953" ht="15.75" customHeight="1" s="91"/>
    <row r="954" ht="15.75" customHeight="1" s="91"/>
    <row r="955" ht="15.75" customHeight="1" s="91"/>
    <row r="956" ht="15.75" customHeight="1" s="91"/>
    <row r="957" ht="15.75" customHeight="1" s="91"/>
    <row r="958" ht="15.75" customHeight="1" s="91"/>
    <row r="959" ht="15.75" customHeight="1" s="91"/>
    <row r="960" ht="15.75" customHeight="1" s="91"/>
    <row r="961" ht="15.75" customHeight="1" s="91"/>
    <row r="962" ht="15.75" customHeight="1" s="91"/>
    <row r="963" ht="15.75" customHeight="1" s="91"/>
    <row r="964" ht="15.75" customHeight="1" s="91"/>
    <row r="965" ht="15.75" customHeight="1" s="91"/>
    <row r="966" ht="15.75" customHeight="1" s="91"/>
    <row r="967" ht="15.75" customHeight="1" s="91"/>
    <row r="968" ht="15.75" customHeight="1" s="91"/>
    <row r="969" ht="15.75" customHeight="1" s="91"/>
    <row r="970" ht="15.75" customHeight="1" s="91"/>
    <row r="971" ht="15.75" customHeight="1" s="91"/>
    <row r="972" ht="15.75" customHeight="1" s="91"/>
    <row r="973" ht="15.75" customHeight="1" s="91"/>
    <row r="974" ht="15.75" customHeight="1" s="91"/>
    <row r="975" ht="15.75" customHeight="1" s="91"/>
    <row r="976" ht="15.75" customHeight="1" s="91"/>
    <row r="977" ht="15.75" customHeight="1" s="91"/>
    <row r="978" ht="15.75" customHeight="1" s="91"/>
    <row r="979" ht="15.75" customHeight="1" s="91"/>
    <row r="980" ht="15.75" customHeight="1" s="91"/>
    <row r="981" ht="15.75" customHeight="1" s="91"/>
    <row r="982" ht="15.75" customHeight="1" s="91"/>
    <row r="983" ht="15.75" customHeight="1" s="91"/>
    <row r="984" ht="15.75" customHeight="1" s="91"/>
    <row r="985" ht="15.75" customHeight="1" s="91"/>
    <row r="986" ht="15.75" customHeight="1" s="91"/>
    <row r="987" ht="15.75" customHeight="1" s="91"/>
    <row r="988" ht="15.75" customHeight="1" s="91"/>
    <row r="989" ht="15.75" customHeight="1" s="91"/>
    <row r="990" ht="15.75" customHeight="1" s="91"/>
    <row r="991" ht="15.75" customHeight="1" s="91"/>
    <row r="992" ht="15.75" customHeight="1" s="91"/>
    <row r="993" ht="15.75" customHeight="1" s="91"/>
    <row r="994" ht="15.75" customHeight="1" s="91"/>
    <row r="995" ht="15.75" customHeight="1" s="91"/>
    <row r="996" ht="15.75" customHeight="1" s="91"/>
    <row r="997" ht="15.75" customHeight="1" s="91"/>
    <row r="998" ht="15.75" customHeight="1" s="91"/>
    <row r="999" ht="15.75" customHeight="1" s="91"/>
    <row r="1000" ht="15.75" customHeight="1" s="91"/>
    <row r="1001" ht="15.75" customHeight="1" s="91"/>
    <row r="1002" ht="15.75" customHeight="1" s="91"/>
    <row r="1003" ht="15.75" customHeight="1" s="91"/>
    <row r="1004" ht="15.75" customHeight="1" s="91"/>
    <row r="1005" ht="15.75" customHeight="1" s="91"/>
    <row r="1006" ht="15.75" customHeight="1" s="91"/>
    <row r="1007" ht="15.75" customHeight="1" s="91"/>
    <row r="1008" ht="15.75" customHeight="1" s="91"/>
    <row r="1009" ht="15.75" customHeight="1" s="91"/>
    <row r="1010" ht="15.75" customHeight="1" s="91"/>
    <row r="1011" ht="15.75" customHeight="1" s="91"/>
    <row r="1012" ht="15.75" customHeight="1" s="91"/>
    <row r="1013" ht="15.75" customHeight="1" s="91"/>
    <row r="1014" ht="15.75" customHeight="1" s="91"/>
    <row r="1015" ht="15.75" customHeight="1" s="91"/>
    <row r="1016" ht="15.75" customHeight="1" s="91"/>
    <row r="1017" ht="15.75" customHeight="1" s="91"/>
    <row r="1018" ht="15.75" customHeight="1" s="91"/>
    <row r="1019" ht="15.75" customHeight="1" s="91"/>
    <row r="1020" ht="15.75" customHeight="1" s="91"/>
    <row r="1021" ht="15.75" customHeight="1" s="91"/>
    <row r="1022" ht="15.75" customHeight="1" s="91"/>
  </sheetData>
  <mergeCells count="8">
    <mergeCell ref="A56:N56"/>
    <mergeCell ref="A77:N77"/>
    <mergeCell ref="A2:N2"/>
    <mergeCell ref="A19:N19"/>
    <mergeCell ref="A85:N85"/>
    <mergeCell ref="A32:N32"/>
    <mergeCell ref="A44:N44"/>
    <mergeCell ref="A1:N1"/>
  </mergeCells>
  <conditionalFormatting sqref="B101:N101">
    <cfRule type="cellIs" priority="1" operator="lessThan" dxfId="0" stopIfTrue="1">
      <formula>0</formula>
    </cfRule>
  </conditionalFormatting>
  <conditionalFormatting sqref="N93">
    <cfRule type="cellIs" priority="2" operator="greaterThan" dxfId="2" stopIfTrue="1">
      <formula>0</formula>
    </cfRule>
  </conditionalFormatting>
  <conditionalFormatting sqref="B26:N26">
    <cfRule type="cellIs" priority="4" operator="equal" dxfId="3" stopIfTrue="1">
      <formula>"ABOVE TARGET"</formula>
    </cfRule>
    <cfRule type="cellIs" priority="5" operator="equal" dxfId="1" stopIfTrue="1">
      <formula>"ON TARGET"</formula>
    </cfRule>
    <cfRule type="cellIs" priority="6" operator="equal" dxfId="0" stopIfTrue="1">
      <formula>"BELOW TARGET"</formula>
    </cfRule>
  </conditionalFormatting>
  <conditionalFormatting sqref="B17:N17">
    <cfRule type="cellIs" priority="7" operator="lessThan" dxfId="0" stopIfTrue="1">
      <formula>0</formula>
    </cfRule>
    <cfRule type="cellIs" priority="8" operator="greaterThanOrEqual" dxfId="1" stopIfTrue="1">
      <formula>0</formula>
    </cfRule>
  </conditionalFormatting>
  <conditionalFormatting sqref="B29:N29">
    <cfRule type="cellIs" priority="3" operator="greaterThan" dxfId="2" stopIfTrue="1">
      <formula>0</formula>
    </cfRule>
  </conditionalFormatting>
  <dataValidations count="2">
    <dataValidation sqref="B7:M9 B11:M15 B33:M41 B57:M73 B78:M82 B91:M91" showDropDown="0" showInputMessage="1" showErrorMessage="1" allowBlank="1" prompt="Enter a monthly dollar amount of zero or greater." type="decimal" operator="greaterThanOrEqual">
      <formula1>0.0</formula1>
    </dataValidation>
    <dataValidation sqref="B21:M22" showDropDown="0" showInputMessage="1" showErrorMessage="1" allowBlank="1" prompt="Enter a whole agreement count." type="custom">
      <formula1>AND(B21&gt;=0,MOD(B21,1)=0)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0" summaryRight="0"/>
    <pageSetUpPr/>
  </sheetPr>
  <dimension ref="A1:J34"/>
  <sheetViews>
    <sheetView showGridLines="0" workbookViewId="0">
      <pane ySplit="5" topLeftCell="A6" activePane="bottomLeft" state="frozen"/>
      <selection pane="bottomLeft" activeCell="B7" sqref="B7"/>
    </sheetView>
  </sheetViews>
  <sheetFormatPr baseColWidth="8" defaultColWidth="12.63" defaultRowHeight="15" customHeight="1"/>
  <cols>
    <col width="15.75" customWidth="1" style="91" min="1" max="1"/>
    <col width="20.13" customWidth="1" style="91" min="2" max="2"/>
    <col hidden="1" width="16" customWidth="1" style="91" min="3" max="5"/>
    <col width="20" customWidth="1" style="91" min="4" max="4"/>
    <col width="16" customWidth="1" style="91" min="5" max="5"/>
    <col width="20" customWidth="1" style="91" min="7" max="7"/>
    <col width="21.38" customWidth="1" style="91" min="8" max="8"/>
    <col hidden="1" width="12.63" customWidth="1" style="91" min="9" max="10"/>
    <col width="14" customWidth="1" style="91" min="10" max="10"/>
  </cols>
  <sheetData>
    <row r="1" ht="30" customHeight="1" s="91">
      <c r="A1" s="1" t="inlineStr">
        <is>
          <t>Historical Revenue &amp; Seasonality</t>
        </is>
      </c>
    </row>
    <row r="2" ht="28.5" customHeight="1" s="91">
      <c r="A2" s="2" t="inlineStr">
        <is>
          <t>Paste any 12 to 24 monthly dates and total revenue amounts. The sheet groups all Januaries, Februaries, and other calendar months automatically.</t>
        </is>
      </c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</row>
    <row r="4" ht="21" customHeight="1" s="91">
      <c r="A4" s="15" t="inlineStr">
        <is>
          <t>Historical Revenue Inputs</t>
        </is>
      </c>
      <c r="C4" s="11" t="n"/>
      <c r="D4" s="11" t="n"/>
      <c r="E4" s="11" t="n"/>
      <c r="F4" s="11" t="n"/>
      <c r="G4" s="15" t="inlineStr">
        <is>
          <t>Historical Readiness</t>
        </is>
      </c>
      <c r="H4" s="15">
        <f>IF(COUNTIF(J6:J17,"Yes")=12,"READY","HISTORY INCOMPLETE")</f>
        <v/>
      </c>
      <c r="I4" s="11" t="n"/>
      <c r="J4" s="11" t="n"/>
    </row>
    <row r="5" ht="21" customHeight="1" s="91">
      <c r="A5" s="12" t="inlineStr">
        <is>
          <t>Month</t>
        </is>
      </c>
      <c r="B5" s="12" t="inlineStr">
        <is>
          <t>Actual Total Revenue</t>
        </is>
      </c>
      <c r="C5" s="116" t="inlineStr">
        <is>
          <t>Calendar Month</t>
        </is>
      </c>
      <c r="D5" s="116" t="inlineStr">
        <is>
          <t>Calendar-Month Average</t>
        </is>
      </c>
      <c r="E5" s="116" t="inlineStr">
        <is>
          <t>Actual Multiplier</t>
        </is>
      </c>
      <c r="F5" s="11" t="n"/>
      <c r="G5" s="12" t="inlineStr">
        <is>
          <t>Month</t>
        </is>
      </c>
      <c r="H5" s="12" t="inlineStr">
        <is>
          <t>Recommended Multiplier</t>
        </is>
      </c>
      <c r="I5" s="12" t="inlineStr">
        <is>
          <t>Month Average</t>
        </is>
      </c>
      <c r="J5" s="116" t="inlineStr">
        <is>
          <t>In Your Data?</t>
        </is>
      </c>
    </row>
    <row r="6" ht="19.5" customHeight="1" s="91">
      <c r="A6" s="18" t="n"/>
      <c r="B6" s="19" t="n"/>
      <c r="C6" s="11">
        <f>IF(A6="","",CHOOSE(MONTH(A6),"January","February","March","April","May","June","July","August","September","October","November","December"))</f>
        <v/>
      </c>
      <c r="D6" s="117">
        <f>IF(C6="","",IFERROR(AVERAGEIF($C$6:$C$29,C6,$B$6:$B$29),""))</f>
        <v/>
      </c>
      <c r="E6" s="118">
        <f>IF(B6="","",IFERROR(B6/AVERAGE($B$6:$B$29),0))</f>
        <v/>
      </c>
      <c r="F6" s="11" t="n"/>
      <c r="G6" s="22" t="inlineStr">
        <is>
          <t>January</t>
        </is>
      </c>
      <c r="H6" s="24">
        <f>IF($H$4&lt;&gt;"READY","",IFERROR($I6/SUM($I$6:$I$17)*12,0))</f>
        <v/>
      </c>
      <c r="I6" s="11">
        <f>IFERROR(AVERAGEIF($C$6:$C$29,G6,$B$6:$B$29),0)</f>
        <v/>
      </c>
      <c r="J6" s="11">
        <f>IF(COUNTIF($C$6:$C$29,G6)&gt;0,"Yes","Missing")</f>
        <v/>
      </c>
    </row>
    <row r="7" ht="19.5" customHeight="1" s="91">
      <c r="A7" s="18" t="n"/>
      <c r="B7" s="19" t="n"/>
      <c r="C7" s="11">
        <f>IF(A7="","",CHOOSE(MONTH(A7),"January","February","March","April","May","June","July","August","September","October","November","December"))</f>
        <v/>
      </c>
      <c r="D7" s="117">
        <f>IF(C7="","",IFERROR(AVERAGEIF($C$6:$C$29,C7,$B$6:$B$29),""))</f>
        <v/>
      </c>
      <c r="E7" s="118">
        <f>IF(B7="","",IFERROR(B7/AVERAGE($B$6:$B$29),0))</f>
        <v/>
      </c>
      <c r="F7" s="11" t="n"/>
      <c r="G7" s="22" t="inlineStr">
        <is>
          <t>February</t>
        </is>
      </c>
      <c r="H7" s="24">
        <f>IF($H$4&lt;&gt;"READY","",IFERROR($I7/SUM($I$6:$I$17)*12,0))</f>
        <v/>
      </c>
      <c r="I7" s="11">
        <f>IFERROR(AVERAGEIF($C$6:$C$29,G7,$B$6:$B$29),0)</f>
        <v/>
      </c>
      <c r="J7" s="11">
        <f>IF(COUNTIF($C$6:$C$29,G7)&gt;0,"Yes","Missing")</f>
        <v/>
      </c>
    </row>
    <row r="8" ht="19.5" customHeight="1" s="91">
      <c r="A8" s="18" t="n"/>
      <c r="B8" s="19" t="n"/>
      <c r="C8" s="11">
        <f>IF(A8="","",CHOOSE(MONTH(A8),"January","February","March","April","May","June","July","August","September","October","November","December"))</f>
        <v/>
      </c>
      <c r="D8" s="117">
        <f>IF(C8="","",IFERROR(AVERAGEIF($C$6:$C$29,C8,$B$6:$B$29),""))</f>
        <v/>
      </c>
      <c r="E8" s="118">
        <f>IF(B8="","",IFERROR(B8/AVERAGE($B$6:$B$29),0))</f>
        <v/>
      </c>
      <c r="F8" s="11" t="n"/>
      <c r="G8" s="22" t="inlineStr">
        <is>
          <t>March</t>
        </is>
      </c>
      <c r="H8" s="24">
        <f>IF($H$4&lt;&gt;"READY","",IFERROR($I8/SUM($I$6:$I$17)*12,0))</f>
        <v/>
      </c>
      <c r="I8" s="11">
        <f>IFERROR(AVERAGEIF($C$6:$C$29,G8,$B$6:$B$29),0)</f>
        <v/>
      </c>
      <c r="J8" s="11">
        <f>IF(COUNTIF($C$6:$C$29,G8)&gt;0,"Yes","Missing")</f>
        <v/>
      </c>
    </row>
    <row r="9" ht="19.5" customHeight="1" s="91">
      <c r="A9" s="18" t="n"/>
      <c r="B9" s="19" t="n"/>
      <c r="C9" s="11">
        <f>IF(A9="","",CHOOSE(MONTH(A9),"January","February","March","April","May","June","July","August","September","October","November","December"))</f>
        <v/>
      </c>
      <c r="D9" s="117">
        <f>IF(C9="","",IFERROR(AVERAGEIF($C$6:$C$29,C9,$B$6:$B$29),""))</f>
        <v/>
      </c>
      <c r="E9" s="118">
        <f>IF(B9="","",IFERROR(B9/AVERAGE($B$6:$B$29),0))</f>
        <v/>
      </c>
      <c r="F9" s="11" t="n"/>
      <c r="G9" s="22" t="inlineStr">
        <is>
          <t>April</t>
        </is>
      </c>
      <c r="H9" s="24">
        <f>IF($H$4&lt;&gt;"READY","",IFERROR($I9/SUM($I$6:$I$17)*12,0))</f>
        <v/>
      </c>
      <c r="I9" s="11">
        <f>IFERROR(AVERAGEIF($C$6:$C$29,G9,$B$6:$B$29),0)</f>
        <v/>
      </c>
      <c r="J9" s="11">
        <f>IF(COUNTIF($C$6:$C$29,G9)&gt;0,"Yes","Missing")</f>
        <v/>
      </c>
    </row>
    <row r="10" ht="19.5" customHeight="1" s="91">
      <c r="A10" s="18" t="n"/>
      <c r="B10" s="19" t="n"/>
      <c r="C10" s="11">
        <f>IF(A10="","",CHOOSE(MONTH(A10),"January","February","March","April","May","June","July","August","September","October","November","December"))</f>
        <v/>
      </c>
      <c r="D10" s="117">
        <f>IF(C10="","",IFERROR(AVERAGEIF($C$6:$C$29,C10,$B$6:$B$29),""))</f>
        <v/>
      </c>
      <c r="E10" s="118">
        <f>IF(B10="","",IFERROR(B10/AVERAGE($B$6:$B$29),0))</f>
        <v/>
      </c>
      <c r="F10" s="11" t="n"/>
      <c r="G10" s="22" t="inlineStr">
        <is>
          <t>May</t>
        </is>
      </c>
      <c r="H10" s="24">
        <f>IF($H$4&lt;&gt;"READY","",IFERROR($I10/SUM($I$6:$I$17)*12,0))</f>
        <v/>
      </c>
      <c r="I10" s="11">
        <f>IFERROR(AVERAGEIF($C$6:$C$29,G10,$B$6:$B$29),0)</f>
        <v/>
      </c>
      <c r="J10" s="11">
        <f>IF(COUNTIF($C$6:$C$29,G10)&gt;0,"Yes","Missing")</f>
        <v/>
      </c>
    </row>
    <row r="11" ht="19.5" customHeight="1" s="91">
      <c r="A11" s="18" t="n"/>
      <c r="B11" s="19" t="n"/>
      <c r="C11" s="11">
        <f>IF(A11="","",CHOOSE(MONTH(A11),"January","February","March","April","May","June","July","August","September","October","November","December"))</f>
        <v/>
      </c>
      <c r="D11" s="117">
        <f>IF(C11="","",IFERROR(AVERAGEIF($C$6:$C$29,C11,$B$6:$B$29),""))</f>
        <v/>
      </c>
      <c r="E11" s="118">
        <f>IF(B11="","",IFERROR(B11/AVERAGE($B$6:$B$29),0))</f>
        <v/>
      </c>
      <c r="F11" s="11" t="n"/>
      <c r="G11" s="22" t="inlineStr">
        <is>
          <t>June</t>
        </is>
      </c>
      <c r="H11" s="24">
        <f>IF($H$4&lt;&gt;"READY","",IFERROR($I11/SUM($I$6:$I$17)*12,0))</f>
        <v/>
      </c>
      <c r="I11" s="11">
        <f>IFERROR(AVERAGEIF($C$6:$C$29,G11,$B$6:$B$29),0)</f>
        <v/>
      </c>
      <c r="J11" s="11">
        <f>IF(COUNTIF($C$6:$C$29,G11)&gt;0,"Yes","Missing")</f>
        <v/>
      </c>
    </row>
    <row r="12" ht="19.5" customHeight="1" s="91">
      <c r="A12" s="18" t="n"/>
      <c r="B12" s="19" t="n"/>
      <c r="C12" s="11">
        <f>IF(A12="","",CHOOSE(MONTH(A12),"January","February","March","April","May","June","July","August","September","October","November","December"))</f>
        <v/>
      </c>
      <c r="D12" s="117">
        <f>IF(C12="","",IFERROR(AVERAGEIF($C$6:$C$29,C12,$B$6:$B$29),""))</f>
        <v/>
      </c>
      <c r="E12" s="118">
        <f>IF(B12="","",IFERROR(B12/AVERAGE($B$6:$B$29),0))</f>
        <v/>
      </c>
      <c r="F12" s="11" t="n"/>
      <c r="G12" s="22" t="inlineStr">
        <is>
          <t>July</t>
        </is>
      </c>
      <c r="H12" s="24">
        <f>IF($H$4&lt;&gt;"READY","",IFERROR($I12/SUM($I$6:$I$17)*12,0))</f>
        <v/>
      </c>
      <c r="I12" s="11">
        <f>IFERROR(AVERAGEIF($C$6:$C$29,G12,$B$6:$B$29),0)</f>
        <v/>
      </c>
      <c r="J12" s="11">
        <f>IF(COUNTIF($C$6:$C$29,G12)&gt;0,"Yes","Missing")</f>
        <v/>
      </c>
    </row>
    <row r="13" ht="19.5" customHeight="1" s="91">
      <c r="A13" s="18" t="n"/>
      <c r="B13" s="19" t="n"/>
      <c r="C13" s="11">
        <f>IF(A13="","",CHOOSE(MONTH(A13),"January","February","March","April","May","June","July","August","September","October","November","December"))</f>
        <v/>
      </c>
      <c r="D13" s="117">
        <f>IF(C13="","",IFERROR(AVERAGEIF($C$6:$C$29,C13,$B$6:$B$29),""))</f>
        <v/>
      </c>
      <c r="E13" s="118">
        <f>IF(B13="","",IFERROR(B13/AVERAGE($B$6:$B$29),0))</f>
        <v/>
      </c>
      <c r="F13" s="11" t="n"/>
      <c r="G13" s="22" t="inlineStr">
        <is>
          <t>August</t>
        </is>
      </c>
      <c r="H13" s="24">
        <f>IF($H$4&lt;&gt;"READY","",IFERROR($I13/SUM($I$6:$I$17)*12,0))</f>
        <v/>
      </c>
      <c r="I13" s="11">
        <f>IFERROR(AVERAGEIF($C$6:$C$29,G13,$B$6:$B$29),0)</f>
        <v/>
      </c>
      <c r="J13" s="11">
        <f>IF(COUNTIF($C$6:$C$29,G13)&gt;0,"Yes","Missing")</f>
        <v/>
      </c>
    </row>
    <row r="14" ht="19.5" customHeight="1" s="91">
      <c r="A14" s="18" t="n"/>
      <c r="B14" s="19" t="n"/>
      <c r="C14" s="11">
        <f>IF(A14="","",CHOOSE(MONTH(A14),"January","February","March","April","May","June","July","August","September","October","November","December"))</f>
        <v/>
      </c>
      <c r="D14" s="117">
        <f>IF(C14="","",IFERROR(AVERAGEIF($C$6:$C$29,C14,$B$6:$B$29),""))</f>
        <v/>
      </c>
      <c r="E14" s="118">
        <f>IF(B14="","",IFERROR(B14/AVERAGE($B$6:$B$29),0))</f>
        <v/>
      </c>
      <c r="F14" s="11" t="n"/>
      <c r="G14" s="22" t="inlineStr">
        <is>
          <t>September</t>
        </is>
      </c>
      <c r="H14" s="24">
        <f>IF($H$4&lt;&gt;"READY","",IFERROR($I14/SUM($I$6:$I$17)*12,0))</f>
        <v/>
      </c>
      <c r="I14" s="11">
        <f>IFERROR(AVERAGEIF($C$6:$C$29,G14,$B$6:$B$29),0)</f>
        <v/>
      </c>
      <c r="J14" s="11">
        <f>IF(COUNTIF($C$6:$C$29,G14)&gt;0,"Yes","Missing")</f>
        <v/>
      </c>
    </row>
    <row r="15" ht="19.5" customHeight="1" s="91">
      <c r="A15" s="18" t="n"/>
      <c r="B15" s="19" t="n"/>
      <c r="C15" s="11">
        <f>IF(A15="","",CHOOSE(MONTH(A15),"January","February","March","April","May","June","July","August","September","October","November","December"))</f>
        <v/>
      </c>
      <c r="D15" s="117">
        <f>IF(C15="","",IFERROR(AVERAGEIF($C$6:$C$29,C15,$B$6:$B$29),""))</f>
        <v/>
      </c>
      <c r="E15" s="118">
        <f>IF(B15="","",IFERROR(B15/AVERAGE($B$6:$B$29),0))</f>
        <v/>
      </c>
      <c r="F15" s="11" t="n"/>
      <c r="G15" s="22" t="inlineStr">
        <is>
          <t>October</t>
        </is>
      </c>
      <c r="H15" s="24">
        <f>IF($H$4&lt;&gt;"READY","",IFERROR($I15/SUM($I$6:$I$17)*12,0))</f>
        <v/>
      </c>
      <c r="I15" s="11">
        <f>IFERROR(AVERAGEIF($C$6:$C$29,G15,$B$6:$B$29),0)</f>
        <v/>
      </c>
      <c r="J15" s="11">
        <f>IF(COUNTIF($C$6:$C$29,G15)&gt;0,"Yes","Missing")</f>
        <v/>
      </c>
    </row>
    <row r="16" ht="19.5" customHeight="1" s="91">
      <c r="A16" s="18" t="n"/>
      <c r="B16" s="19" t="n"/>
      <c r="C16" s="11">
        <f>IF(A16="","",CHOOSE(MONTH(A16),"January","February","March","April","May","June","July","August","September","October","November","December"))</f>
        <v/>
      </c>
      <c r="D16" s="117">
        <f>IF(C16="","",IFERROR(AVERAGEIF($C$6:$C$29,C16,$B$6:$B$29),""))</f>
        <v/>
      </c>
      <c r="E16" s="118">
        <f>IF(B16="","",IFERROR(B16/AVERAGE($B$6:$B$29),0))</f>
        <v/>
      </c>
      <c r="F16" s="11" t="n"/>
      <c r="G16" s="22" t="inlineStr">
        <is>
          <t>November</t>
        </is>
      </c>
      <c r="H16" s="24">
        <f>IF($H$4&lt;&gt;"READY","",IFERROR($I16/SUM($I$6:$I$17)*12,0))</f>
        <v/>
      </c>
      <c r="I16" s="11">
        <f>IFERROR(AVERAGEIF($C$6:$C$29,G16,$B$6:$B$29),0)</f>
        <v/>
      </c>
      <c r="J16" s="11">
        <f>IF(COUNTIF($C$6:$C$29,G16)&gt;0,"Yes","Missing")</f>
        <v/>
      </c>
    </row>
    <row r="17" ht="19.5" customHeight="1" s="91">
      <c r="A17" s="18" t="n"/>
      <c r="B17" s="19" t="n"/>
      <c r="C17" s="11">
        <f>IF(A17="","",CHOOSE(MONTH(A17),"January","February","March","April","May","June","July","August","September","October","November","December"))</f>
        <v/>
      </c>
      <c r="D17" s="117">
        <f>IF(C17="","",IFERROR(AVERAGEIF($C$6:$C$29,C17,$B$6:$B$29),""))</f>
        <v/>
      </c>
      <c r="E17" s="118">
        <f>IF(B17="","",IFERROR(B17/AVERAGE($B$6:$B$29),0))</f>
        <v/>
      </c>
      <c r="F17" s="11" t="n"/>
      <c r="G17" s="22" t="inlineStr">
        <is>
          <t>December</t>
        </is>
      </c>
      <c r="H17" s="24">
        <f>IF($H$4&lt;&gt;"READY","",IFERROR($I17/SUM($I$6:$I$17)*12,0))</f>
        <v/>
      </c>
      <c r="I17" s="11">
        <f>IFERROR(AVERAGEIF($C$6:$C$29,G17,$B$6:$B$29),0)</f>
        <v/>
      </c>
      <c r="J17" s="11">
        <f>IF(COUNTIF($C$6:$C$29,G17)&gt;0,"Yes","Missing")</f>
        <v/>
      </c>
    </row>
    <row r="18" ht="19.5" customHeight="1" s="91">
      <c r="A18" s="18" t="n"/>
      <c r="B18" s="19" t="n"/>
      <c r="C18" s="11">
        <f>IF(A18="","",CHOOSE(MONTH(A18),"January","February","March","April","May","June","July","August","September","October","November","December"))</f>
        <v/>
      </c>
      <c r="D18" s="117">
        <f>IF(C18="","",IFERROR(AVERAGEIF($C$6:$C$29,C18,$B$6:$B$29),""))</f>
        <v/>
      </c>
      <c r="E18" s="118">
        <f>IF(B18="","",IFERROR(B18/AVERAGE($B$6:$B$29),0))</f>
        <v/>
      </c>
      <c r="F18" s="11" t="n"/>
      <c r="G18" s="33" t="inlineStr">
        <is>
          <t>Total</t>
        </is>
      </c>
      <c r="H18" s="34">
        <f>SUM(H6:H17)</f>
        <v/>
      </c>
      <c r="I18" s="11" t="n"/>
      <c r="J18" s="11" t="n"/>
    </row>
    <row r="19" ht="19.5" customHeight="1" s="91">
      <c r="A19" s="18" t="n"/>
      <c r="B19" s="19" t="n"/>
      <c r="C19" s="11">
        <f>IF(A19="","",CHOOSE(MONTH(A19),"January","February","March","April","May","June","July","August","September","October","November","December"))</f>
        <v/>
      </c>
      <c r="D19" s="117">
        <f>IF(C19="","",IFERROR(AVERAGEIF($C$6:$C$29,C19,$B$6:$B$29),""))</f>
        <v/>
      </c>
      <c r="E19" s="118">
        <f>IF(B19="","",IFERROR(B19/AVERAGE($B$6:$B$29),0))</f>
        <v/>
      </c>
      <c r="F19" s="11" t="n"/>
      <c r="G19" s="11" t="n"/>
      <c r="H19" s="11" t="n"/>
      <c r="I19" s="11" t="n"/>
      <c r="J19" s="11" t="n"/>
    </row>
    <row r="20" ht="19.5" customHeight="1" s="91">
      <c r="A20" s="18" t="n"/>
      <c r="B20" s="19" t="n"/>
      <c r="C20" s="11">
        <f>IF(A20="","",CHOOSE(MONTH(A20),"January","February","March","April","May","June","July","August","September","October","November","December"))</f>
        <v/>
      </c>
      <c r="D20" s="117">
        <f>IF(C20="","",IFERROR(AVERAGEIF($C$6:$C$29,C20,$B$6:$B$29),""))</f>
        <v/>
      </c>
      <c r="E20" s="118">
        <f>IF(B20="","",IFERROR(B20/AVERAGE($B$6:$B$29),0))</f>
        <v/>
      </c>
      <c r="F20" s="11" t="n"/>
      <c r="G20" s="11" t="n"/>
      <c r="H20" s="11" t="n"/>
      <c r="I20" s="11" t="n"/>
      <c r="J20" s="11" t="n"/>
    </row>
    <row r="21" ht="19.5" customHeight="1" s="91">
      <c r="A21" s="18" t="n"/>
      <c r="B21" s="19" t="n"/>
      <c r="C21" s="11">
        <f>IF(A21="","",CHOOSE(MONTH(A21),"January","February","March","April","May","June","July","August","September","October","November","December"))</f>
        <v/>
      </c>
      <c r="D21" s="117">
        <f>IF(C21="","",IFERROR(AVERAGEIF($C$6:$C$29,C21,$B$6:$B$29),""))</f>
        <v/>
      </c>
      <c r="E21" s="118">
        <f>IF(B21="","",IFERROR(B21/AVERAGE($B$6:$B$29),0))</f>
        <v/>
      </c>
      <c r="F21" s="11" t="n"/>
      <c r="G21" s="11" t="n"/>
      <c r="H21" s="11" t="n"/>
      <c r="I21" s="11" t="n"/>
      <c r="J21" s="11" t="n"/>
    </row>
    <row r="22" ht="19.5" customHeight="1" s="91">
      <c r="A22" s="18" t="n"/>
      <c r="B22" s="19" t="n"/>
      <c r="C22" s="11">
        <f>IF(A22="","",CHOOSE(MONTH(A22),"January","February","March","April","May","June","July","August","September","October","November","December"))</f>
        <v/>
      </c>
      <c r="D22" s="117">
        <f>IF(C22="","",IFERROR(AVERAGEIF($C$6:$C$29,C22,$B$6:$B$29),""))</f>
        <v/>
      </c>
      <c r="E22" s="118">
        <f>IF(B22="","",IFERROR(B22/AVERAGE($B$6:$B$29),0))</f>
        <v/>
      </c>
      <c r="F22" s="11" t="n"/>
      <c r="G22" s="11" t="n"/>
      <c r="H22" s="11" t="n"/>
      <c r="I22" s="11" t="n"/>
      <c r="J22" s="11" t="n"/>
    </row>
    <row r="23" ht="19.5" customHeight="1" s="91">
      <c r="A23" s="18" t="n"/>
      <c r="B23" s="19" t="n"/>
      <c r="C23" s="11">
        <f>IF(A23="","",CHOOSE(MONTH(A23),"January","February","March","April","May","June","July","August","September","October","November","December"))</f>
        <v/>
      </c>
      <c r="D23" s="117">
        <f>IF(C23="","",IFERROR(AVERAGEIF($C$6:$C$29,C23,$B$6:$B$29),""))</f>
        <v/>
      </c>
      <c r="E23" s="118">
        <f>IF(B23="","",IFERROR(B23/AVERAGE($B$6:$B$29),0))</f>
        <v/>
      </c>
      <c r="F23" s="11" t="n"/>
      <c r="G23" s="11" t="n"/>
      <c r="H23" s="11" t="n"/>
      <c r="I23" s="11" t="n"/>
      <c r="J23" s="11" t="n"/>
    </row>
    <row r="24" ht="19.5" customHeight="1" s="91">
      <c r="A24" s="18" t="n"/>
      <c r="B24" s="19" t="n"/>
      <c r="C24" s="11">
        <f>IF(A24="","",CHOOSE(MONTH(A24),"January","February","March","April","May","June","July","August","September","October","November","December"))</f>
        <v/>
      </c>
      <c r="D24" s="117">
        <f>IF(C24="","",IFERROR(AVERAGEIF($C$6:$C$29,C24,$B$6:$B$29),""))</f>
        <v/>
      </c>
      <c r="E24" s="118">
        <f>IF(B24="","",IFERROR(B24/AVERAGE($B$6:$B$29),0))</f>
        <v/>
      </c>
      <c r="F24" s="11" t="n"/>
      <c r="G24" s="11" t="n"/>
      <c r="H24" s="11" t="n"/>
      <c r="I24" s="11" t="n"/>
      <c r="J24" s="11" t="n"/>
    </row>
    <row r="25" ht="19.5" customHeight="1" s="91">
      <c r="A25" s="18" t="n"/>
      <c r="B25" s="19" t="n"/>
      <c r="C25" s="11">
        <f>IF(A25="","",CHOOSE(MONTH(A25),"January","February","March","April","May","June","July","August","September","October","November","December"))</f>
        <v/>
      </c>
      <c r="D25" s="117">
        <f>IF(C25="","",IFERROR(AVERAGEIF($C$6:$C$29,C25,$B$6:$B$29),""))</f>
        <v/>
      </c>
      <c r="E25" s="118">
        <f>IF(B25="","",IFERROR(B25/AVERAGE($B$6:$B$29),0))</f>
        <v/>
      </c>
      <c r="F25" s="11" t="n"/>
      <c r="G25" s="11" t="n"/>
      <c r="H25" s="11" t="n"/>
      <c r="I25" s="11" t="n"/>
      <c r="J25" s="11" t="n"/>
    </row>
    <row r="26" ht="19.5" customHeight="1" s="91">
      <c r="A26" s="18" t="n"/>
      <c r="B26" s="19" t="n"/>
      <c r="C26" s="11">
        <f>IF(A26="","",CHOOSE(MONTH(A26),"January","February","March","April","May","June","July","August","September","October","November","December"))</f>
        <v/>
      </c>
      <c r="D26" s="117">
        <f>IF(C26="","",IFERROR(AVERAGEIF($C$6:$C$29,C26,$B$6:$B$29),""))</f>
        <v/>
      </c>
      <c r="E26" s="118">
        <f>IF(B26="","",IFERROR(B26/AVERAGE($B$6:$B$29),0))</f>
        <v/>
      </c>
      <c r="F26" s="11" t="n"/>
      <c r="G26" s="11" t="n"/>
      <c r="H26" s="11" t="n"/>
      <c r="I26" s="11" t="n"/>
      <c r="J26" s="11" t="n"/>
    </row>
    <row r="27" ht="19.5" customHeight="1" s="91">
      <c r="A27" s="18" t="n"/>
      <c r="B27" s="19" t="n"/>
      <c r="C27" s="11">
        <f>IF(A27="","",CHOOSE(MONTH(A27),"January","February","March","April","May","June","July","August","September","October","November","December"))</f>
        <v/>
      </c>
      <c r="D27" s="117">
        <f>IF(C27="","",IFERROR(AVERAGEIF($C$6:$C$29,C27,$B$6:$B$29),""))</f>
        <v/>
      </c>
      <c r="E27" s="118">
        <f>IF(B27="","",IFERROR(B27/AVERAGE($B$6:$B$29),0))</f>
        <v/>
      </c>
      <c r="F27" s="11" t="n"/>
      <c r="G27" s="11" t="n"/>
      <c r="H27" s="11" t="n"/>
      <c r="I27" s="11" t="n"/>
      <c r="J27" s="11" t="n"/>
    </row>
    <row r="28" ht="19.5" customHeight="1" s="91">
      <c r="A28" s="18" t="n"/>
      <c r="B28" s="19" t="n"/>
      <c r="C28" s="11">
        <f>IF(A28="","",CHOOSE(MONTH(A28),"January","February","March","April","May","June","July","August","September","October","November","December"))</f>
        <v/>
      </c>
      <c r="D28" s="117">
        <f>IF(C28="","",IFERROR(AVERAGEIF($C$6:$C$29,C28,$B$6:$B$29),""))</f>
        <v/>
      </c>
      <c r="E28" s="118">
        <f>IF(B28="","",IFERROR(B28/AVERAGE($B$6:$B$29),0))</f>
        <v/>
      </c>
      <c r="F28" s="11" t="n"/>
      <c r="G28" s="11" t="n"/>
      <c r="H28" s="11" t="n"/>
      <c r="I28" s="11" t="n"/>
      <c r="J28" s="11" t="n"/>
    </row>
    <row r="29" ht="19.5" customHeight="1" s="91">
      <c r="A29" s="18" t="n"/>
      <c r="B29" s="19" t="n"/>
      <c r="C29" s="11">
        <f>IF(A29="","",CHOOSE(MONTH(A29),"January","February","March","April","May","June","July","August","September","October","November","December"))</f>
        <v/>
      </c>
      <c r="D29" s="117">
        <f>IF(C29="","",IFERROR(AVERAGEIF($C$6:$C$29,C29,$B$6:$B$29),""))</f>
        <v/>
      </c>
      <c r="E29" s="118">
        <f>IF(B29="","",IFERROR(B29/AVERAGE($B$6:$B$29),0))</f>
        <v/>
      </c>
      <c r="F29" s="11" t="n"/>
      <c r="G29" s="11" t="n"/>
      <c r="H29" s="11" t="n"/>
      <c r="I29" s="11" t="n"/>
      <c r="J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</row>
    <row r="31" ht="21" customHeight="1" s="91">
      <c r="A31" s="15" t="inlineStr">
        <is>
          <t>How to use</t>
        </is>
      </c>
      <c r="B31" s="15" t="n"/>
      <c r="C31" s="11" t="n"/>
      <c r="D31" s="11" t="n"/>
      <c r="E31" s="11" t="n"/>
      <c r="F31" s="11" t="n"/>
      <c r="G31" s="11" t="n"/>
      <c r="H31" s="11" t="n"/>
      <c r="I31" s="11" t="n"/>
      <c r="J31" s="11" t="n"/>
    </row>
    <row r="32" ht="21" customHeight="1" s="91">
      <c r="A32" s="119" t="inlineStr">
        <is>
          <t>1. Paste a real month date and total company revenue into the yellow columns.</t>
        </is>
      </c>
    </row>
    <row r="33" ht="21" customHeight="1" s="91">
      <c r="A33" s="119" t="inlineStr">
        <is>
          <t>2. Include every calendar month at least once; rows may be in any order.</t>
        </is>
      </c>
    </row>
    <row r="34" ht="21" customHeight="1" s="91">
      <c r="A34" s="119" t="inlineStr">
        <is>
          <t>3. When readiness shows READY, select Historical on Start Here to use the calculated pattern.</t>
        </is>
      </c>
    </row>
  </sheetData>
  <mergeCells count="6">
    <mergeCell ref="A4:B4"/>
    <mergeCell ref="A1:J1"/>
    <mergeCell ref="A32:J32"/>
    <mergeCell ref="A34:J34"/>
    <mergeCell ref="A2:J2"/>
    <mergeCell ref="A33:J33"/>
  </mergeCells>
  <conditionalFormatting sqref="H4">
    <cfRule type="containsText" priority="1" operator="containsText" dxfId="0" stopIfTrue="1" text="INCOMPLETE">
      <formula>NOT(ISERROR(SEARCH(("INCOMPLETE"),(H4))))</formula>
    </cfRule>
    <cfRule type="cellIs" priority="2" operator="equal" dxfId="1" stopIfTrue="1">
      <formula>"READY"</formula>
    </cfRule>
  </conditionalFormatting>
  <dataValidations count="2">
    <dataValidation sqref="B6:B29" showDropDown="0" showInputMessage="1" showErrorMessage="1" allowBlank="1" prompt="Enter actual total revenue for the month." type="decimal" operator="greaterThanOrEqual">
      <formula1>0.0</formula1>
    </dataValidation>
    <dataValidation sqref="A6:A29" showDropDown="0" showInputMessage="1" showErrorMessage="1" allowBlank="1" prompt="Enter a valid month date." type="custom">
      <formula1>OR(NOT(ISERROR(DATEVALUE(A6))), AND(ISNUMBER(A6), LEFT(CELL("format", A6))="D"))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2026-09-30T00:29:56Z</dcterms:created>
  <dcterms:modified xmlns:dcterms="http://purl.org/dc/terms/" xmlns:xsi="http://www.w3.org/2001/XMLSchema-instance" xsi:type="dcterms:W3CDTF">2026-09-30T00:29:56Z</dcterms:modified>
</cp:coreProperties>
</file>